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08"/>
  <workbookPr/>
  <mc:AlternateContent xmlns:mc="http://schemas.openxmlformats.org/markup-compatibility/2006">
    <mc:Choice Requires="x15">
      <x15ac:absPath xmlns:x15ac="http://schemas.microsoft.com/office/spreadsheetml/2010/11/ac" url="\\lblmain.lewisham.gov.uk\WindowsClient1\UserData\murrayl\Documents\"/>
    </mc:Choice>
  </mc:AlternateContent>
  <xr:revisionPtr revIDLastSave="3875" documentId="11_4517FC9D5BC1A05CB6F10AAA02D2D7F7B208E0B8" xr6:coauthVersionLast="45" xr6:coauthVersionMax="45" xr10:uidLastSave="{E412A9F8-23BE-4674-843D-245D48D560BF}"/>
  <bookViews>
    <workbookView xWindow="0" yWindow="0" windowWidth="21600" windowHeight="9735" firstSheet="9" activeTab="9" xr2:uid="{00000000-000D-0000-FFFF-FFFF00000000}"/>
  </bookViews>
  <sheets>
    <sheet name="Case File Review &gt;&gt;&gt;" sheetId="4" r:id="rId1"/>
    <sheet name="Overview" sheetId="2" r:id="rId2"/>
    <sheet name="Sample List" sheetId="3" r:id="rId3"/>
    <sheet name="Scoring" sheetId="1" r:id="rId4"/>
    <sheet name="Interview Discussion Guide" sheetId="5" r:id="rId5"/>
    <sheet name="Time and Motion &gt;&gt;&gt;" sheetId="8" r:id="rId6"/>
    <sheet name="Time and Motion Analysis" sheetId="10" r:id="rId7"/>
    <sheet name="Data Analysis &gt;&gt;&gt;" sheetId="13" r:id="rId8"/>
    <sheet name="Raw Caseload Analysis" sheetId="9" r:id="rId9"/>
    <sheet name="Caseload Modelling" sheetId="12" r:id="rId10"/>
    <sheet name="OppsImprovements" sheetId="11" r:id="rId11"/>
  </sheets>
  <definedNames>
    <definedName name="_xlnm._FilterDatabase" localSheetId="2" hidden="1">'Sample List'!$A$2:$I$32</definedName>
    <definedName name="_xlnm._FilterDatabase" localSheetId="3" hidden="1">Scoring!$B$3:$O$34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1" i="10" l="1"/>
  <c r="AP61" i="10"/>
  <c r="AS61" i="10"/>
  <c r="AO62" i="10"/>
  <c r="AF62" i="10"/>
  <c r="AP62" i="10"/>
  <c r="AS62" i="10"/>
  <c r="AO63" i="10"/>
  <c r="AF63" i="10"/>
  <c r="AP63" i="10"/>
  <c r="AS63" i="10"/>
  <c r="AO64" i="10"/>
  <c r="AF64" i="10"/>
  <c r="AP64" i="10"/>
  <c r="AS64" i="10"/>
  <c r="AO65" i="10"/>
  <c r="AF65" i="10"/>
  <c r="AP65" i="10"/>
  <c r="AS65" i="10"/>
  <c r="AO66" i="10"/>
  <c r="AP66" i="10"/>
  <c r="AS66" i="10"/>
  <c r="AE60" i="10"/>
  <c r="AO60" i="10"/>
  <c r="AF60" i="10"/>
  <c r="AP60" i="10"/>
  <c r="AS60" i="10"/>
  <c r="AU50" i="10"/>
  <c r="AU51" i="10"/>
  <c r="AU52" i="10"/>
  <c r="AU53" i="10"/>
  <c r="AU54" i="10"/>
  <c r="AU55" i="10"/>
  <c r="AU49" i="10"/>
  <c r="AP17" i="10"/>
  <c r="AP18" i="10"/>
  <c r="AP19" i="10"/>
  <c r="AP20" i="10"/>
  <c r="AP21" i="10"/>
  <c r="AP22" i="10"/>
  <c r="AP16" i="10"/>
  <c r="AS6" i="10"/>
  <c r="AS7" i="10"/>
  <c r="AS8" i="10"/>
  <c r="AS9" i="10"/>
  <c r="AS10" i="10"/>
  <c r="AS11" i="10"/>
  <c r="AS5" i="10"/>
  <c r="AC66" i="10"/>
  <c r="AB66" i="10"/>
  <c r="AC65" i="10"/>
  <c r="AB65" i="10"/>
  <c r="AA65" i="10"/>
  <c r="AA63" i="10"/>
  <c r="AC62" i="10"/>
  <c r="AB62" i="10"/>
  <c r="AA62" i="10"/>
  <c r="AC61" i="10"/>
  <c r="AB61" i="10"/>
  <c r="AC60" i="10"/>
  <c r="AB60" i="10"/>
  <c r="AB43" i="10"/>
  <c r="AB42" i="10"/>
  <c r="AB41" i="10"/>
  <c r="AB40" i="10"/>
  <c r="AB38" i="10"/>
  <c r="AA38" i="10"/>
  <c r="AC22" i="10"/>
  <c r="AB22" i="10"/>
  <c r="AC21" i="10"/>
  <c r="AB21" i="10"/>
  <c r="AA21" i="10"/>
  <c r="AA19" i="10"/>
  <c r="AC18" i="10"/>
  <c r="AB18" i="10"/>
  <c r="AA18" i="10"/>
  <c r="AC17" i="10"/>
  <c r="AB17" i="10"/>
  <c r="AC16" i="10"/>
  <c r="AB16" i="10"/>
  <c r="F46" i="10"/>
  <c r="F45" i="10"/>
  <c r="F44" i="10"/>
  <c r="F43" i="10"/>
  <c r="F41" i="10"/>
  <c r="E41" i="10"/>
</calcChain>
</file>

<file path=xl/sharedStrings.xml><?xml version="1.0" encoding="utf-8"?>
<sst xmlns="http://schemas.openxmlformats.org/spreadsheetml/2006/main" count="432" uniqueCount="236">
  <si>
    <t>Scoring matrix</t>
  </si>
  <si>
    <t>Scoring between 0 - 3 dependent on correct completion of relevant tasks during a case's journey.</t>
  </si>
  <si>
    <t>Tasks</t>
  </si>
  <si>
    <t>Timings</t>
  </si>
  <si>
    <t>Triage</t>
  </si>
  <si>
    <t>Initial assessment completed on case. Date application accepted</t>
  </si>
  <si>
    <t>Appointment booked within suitable timeframe - appropriate assessment of urgency of case made.  Within one day if homeless on the day.  DV cases within 3 days.</t>
  </si>
  <si>
    <t>Initial advice provided on persons rights and situation</t>
  </si>
  <si>
    <t>Assessment &amp; PHP</t>
  </si>
  <si>
    <t xml:space="preserve">Full assessment of needs carried out, captured on CDP. </t>
  </si>
  <si>
    <t>PHP issued</t>
  </si>
  <si>
    <t>PHP provided to the client at time of assessment. </t>
  </si>
  <si>
    <t>Tailored SMART actions within PHP</t>
  </si>
  <si>
    <t>Taken all appropriate prevention actions at this time (checked validty of Section 21 contacted landlord etc)</t>
  </si>
  <si>
    <t>Prevention Duty triggered on CDP and decision letter provided to customer.  Where prevention duty does extend over 56 days (&amp; not a section 21 ), evidence of ongoing prevention activity  to give reasoning for this. </t>
  </si>
  <si>
    <t xml:space="preserve">Prevention Duty </t>
  </si>
  <si>
    <t>Progress of PHP captured and review made via contact with customer over phone or email</t>
  </si>
  <si>
    <t>Referrals made to appropriate support agencies/procurement</t>
  </si>
  <si>
    <t>Relief Duty</t>
  </si>
  <si>
    <t>PHP reviewed &amp; updated</t>
  </si>
  <si>
    <t xml:space="preserve">Decision letter issued at point of accepting duty.  Relief Duty ended at 56 days. </t>
  </si>
  <si>
    <t>Contact maintained with customer regarding relief actions in PHP</t>
  </si>
  <si>
    <t>Decision</t>
  </si>
  <si>
    <t xml:space="preserve">Decision made within 15 days of the relief duty duty ending. </t>
  </si>
  <si>
    <t>Timely and effective enquiries made to support decision</t>
  </si>
  <si>
    <t xml:space="preserve">Approved by manager within 3 days. </t>
  </si>
  <si>
    <t>Decision letter issues, abritas set up.</t>
  </si>
  <si>
    <t>Sample</t>
  </si>
  <si>
    <t>Case Reference</t>
  </si>
  <si>
    <t>Team</t>
  </si>
  <si>
    <t>Case Holder</t>
  </si>
  <si>
    <t>Reason for Approach/Case type</t>
  </si>
  <si>
    <t>Prevention</t>
  </si>
  <si>
    <t>Relief</t>
  </si>
  <si>
    <t>Full</t>
  </si>
  <si>
    <t>Successful outcome</t>
  </si>
  <si>
    <t>CR01</t>
  </si>
  <si>
    <t>CR02</t>
  </si>
  <si>
    <t>CR03</t>
  </si>
  <si>
    <t>CR04</t>
  </si>
  <si>
    <t>CR05</t>
  </si>
  <si>
    <t>CR06</t>
  </si>
  <si>
    <t>CR07</t>
  </si>
  <si>
    <t>CR08</t>
  </si>
  <si>
    <t>CR09</t>
  </si>
  <si>
    <t>CR10</t>
  </si>
  <si>
    <t>CR11</t>
  </si>
  <si>
    <t>CR12</t>
  </si>
  <si>
    <t>CR13</t>
  </si>
  <si>
    <t>CR14</t>
  </si>
  <si>
    <t>CR15</t>
  </si>
  <si>
    <t>CR16</t>
  </si>
  <si>
    <t>CR17</t>
  </si>
  <si>
    <t>CR18</t>
  </si>
  <si>
    <t>CR19</t>
  </si>
  <si>
    <t>CR20</t>
  </si>
  <si>
    <t>CR21</t>
  </si>
  <si>
    <t>CR22</t>
  </si>
  <si>
    <t>CR23</t>
  </si>
  <si>
    <t>CR24</t>
  </si>
  <si>
    <t>CR25</t>
  </si>
  <si>
    <t>CR26</t>
  </si>
  <si>
    <t>CR27</t>
  </si>
  <si>
    <t>CR28</t>
  </si>
  <si>
    <t>CR29</t>
  </si>
  <si>
    <t>CR30</t>
  </si>
  <si>
    <t>CR31</t>
  </si>
  <si>
    <t>CR32</t>
  </si>
  <si>
    <t>Quality Audit</t>
  </si>
  <si>
    <t>Case Timings</t>
  </si>
  <si>
    <t>Comments</t>
  </si>
  <si>
    <t>Triage assessment</t>
  </si>
  <si>
    <t>Prevention Duty</t>
  </si>
  <si>
    <t>Total</t>
  </si>
  <si>
    <t xml:space="preserve">CR12 </t>
  </si>
  <si>
    <t>Maximim Score</t>
  </si>
  <si>
    <t>x - Indicates that the case did not enter this stage, due to successful prevention or the point at which the customer entere the journey</t>
  </si>
  <si>
    <t>Discussion Guide</t>
  </si>
  <si>
    <t>Case Holding Officer</t>
  </si>
  <si>
    <t>Can you tell me a bit about your role(s)?</t>
  </si>
  <si>
    <t>How are you feeling about your current caseload? Are you managing?</t>
  </si>
  <si>
    <t>[Has this changed since the introduction of the HRA? Do you think this has had an impact on outcomes for customers?]</t>
  </si>
  <si>
    <t>How do you currently prioritise your cases and casework time? [What tools do they use, what do they do when they come in on a monday morning, is there something we can roll out etc.]</t>
  </si>
  <si>
    <t>Do you feel there are clear expectations for you and colleagues on how to manage your cases and casework?</t>
  </si>
  <si>
    <t>What do you find most frustrating when managing your cases? What takes the longest time? Why?</t>
  </si>
  <si>
    <t>Do you have many 'overdue' cases at the moment? [Ask to explain reasons behind this whatever the answer]</t>
  </si>
  <si>
    <t>How often are partner agencies and other council teams involved in your cases? Does this work at the moment?</t>
  </si>
  <si>
    <t>What help/ support do you need with casework management to deliver better outcomes for customers?</t>
  </si>
  <si>
    <t>[Do you find the casework supervisions useful? Please explain answer]</t>
  </si>
  <si>
    <t>Team Leader</t>
  </si>
  <si>
    <t>How are you feeling about your team's current caseload? Are they managing?</t>
  </si>
  <si>
    <t>How do you and your team currently prioritise cases and casework time? [What tools do they use, what do they do when they come in on a monday morning, is there something we can roll out etc.]</t>
  </si>
  <si>
    <t>Do you feel there are clear expectations for you and your team on how to manage cases and casework?</t>
  </si>
  <si>
    <t>What do you find most frustrating managing your team's cases? What takes the longest time? Why?</t>
  </si>
  <si>
    <t>Does your team have many 'overdue' cases at the moment? [Ask to explain reasons behind this (whatever the answer)]</t>
  </si>
  <si>
    <t>How often are partner agencies and other council teams involved in your team's cases? Does this work at the moment?</t>
  </si>
  <si>
    <t>What help/ support do you need [as a Team Leader] with casework management to deliver better outcomes for our customers?</t>
  </si>
  <si>
    <t>&lt;Team&gt;</t>
  </si>
  <si>
    <t>HOC - 1 activity per slot</t>
  </si>
  <si>
    <t>Fully completed (all time accounted for)</t>
  </si>
  <si>
    <t>Partially completed</t>
  </si>
  <si>
    <t>Multiple slots</t>
  </si>
  <si>
    <t xml:space="preserve">Completing relief or prevention actions within personalised housing plans </t>
  </si>
  <si>
    <t>Mon</t>
  </si>
  <si>
    <t>Tues</t>
  </si>
  <si>
    <t>Weds</t>
  </si>
  <si>
    <t>Thurs</t>
  </si>
  <si>
    <t>Fri</t>
  </si>
  <si>
    <t xml:space="preserve">Dealing with (unplanned) contact from customers for my open cases  </t>
  </si>
  <si>
    <t>AM</t>
  </si>
  <si>
    <t>PM</t>
  </si>
  <si>
    <t xml:space="preserve">Planned contact </t>
  </si>
  <si>
    <t>Annual Leave / Flexi</t>
  </si>
  <si>
    <t xml:space="preserve">Making enquiries into homeless applications </t>
  </si>
  <si>
    <t xml:space="preserve">CRM/Duty to Refer </t>
  </si>
  <si>
    <t xml:space="preserve">Writing and issuing decision letters </t>
  </si>
  <si>
    <t xml:space="preserve">On duty/ appointments </t>
  </si>
  <si>
    <t xml:space="preserve">Admin on CDP </t>
  </si>
  <si>
    <t xml:space="preserve">Time for casework </t>
  </si>
  <si>
    <t xml:space="preserve">Other use of casework time </t>
  </si>
  <si>
    <t xml:space="preserve">Other (e.g. training, meetings, other leave, supervision etc.) </t>
  </si>
  <si>
    <t>HOC - multiple activities per slot</t>
  </si>
  <si>
    <t>30 minute slots</t>
  </si>
  <si>
    <t>Officer 1</t>
  </si>
  <si>
    <t>Officer 2</t>
  </si>
  <si>
    <t>Officer 3</t>
  </si>
  <si>
    <t>Officer 4</t>
  </si>
  <si>
    <t>Officer 5</t>
  </si>
  <si>
    <t>Officer 6</t>
  </si>
  <si>
    <t>Officer 7</t>
  </si>
  <si>
    <t>SHIP - 1 activity per slot</t>
  </si>
  <si>
    <t>Fully completed (all time accounted for through both sections)</t>
  </si>
  <si>
    <t>SHIP - multiple activities per slot</t>
  </si>
  <si>
    <t>2*</t>
  </si>
  <si>
    <t>Total - 1 activity per slot</t>
  </si>
  <si>
    <t>Total - Multiple activities per slot</t>
  </si>
  <si>
    <t>n = 7</t>
  </si>
  <si>
    <t>n = 4</t>
  </si>
  <si>
    <t>n = 8</t>
  </si>
  <si>
    <t>n = 6</t>
  </si>
  <si>
    <t>Completing relief or prevention actions within personalised housing plans </t>
  </si>
  <si>
    <t>Admin on CDP </t>
  </si>
  <si>
    <t>1 FTE = 35 hours</t>
  </si>
  <si>
    <t>Establishment</t>
  </si>
  <si>
    <t>Currently (Date)</t>
  </si>
  <si>
    <t>FTE</t>
  </si>
  <si>
    <t>People</t>
  </si>
  <si>
    <t>Team Leaders</t>
  </si>
  <si>
    <t>General Caseholding Officers</t>
  </si>
  <si>
    <t>Specialist Caseholding Officers</t>
  </si>
  <si>
    <t>Average leave/ time off p/w (FTE)</t>
  </si>
  <si>
    <t>Doesn't include abences/ sickness</t>
  </si>
  <si>
    <t>Average time for casework per officer p/w (days)</t>
  </si>
  <si>
    <t>*Based on rota</t>
  </si>
  <si>
    <t>Incoming Staff</t>
  </si>
  <si>
    <t>Latest case statisitcs</t>
  </si>
  <si>
    <t>Static View</t>
  </si>
  <si>
    <t>Inc Decision stage</t>
  </si>
  <si>
    <t>Total open cases</t>
  </si>
  <si>
    <t>Average General Caseload</t>
  </si>
  <si>
    <t>Average Specialist Caseload</t>
  </si>
  <si>
    <t>Open Cases - No Stage</t>
  </si>
  <si>
    <t>Open Prevention Cases</t>
  </si>
  <si>
    <t>Open Prevention Cases :of which overdue</t>
  </si>
  <si>
    <t>Open Relief Cases</t>
  </si>
  <si>
    <t>Open Relief Cases :of which overdue</t>
  </si>
  <si>
    <t>Decision Stage (relief duty expired &amp; recorded on CMS but no decision)</t>
  </si>
  <si>
    <t>Decisions</t>
  </si>
  <si>
    <t>Acceptances (Cumulative) - include other LA's etc.</t>
  </si>
  <si>
    <t>Negative Decisions (Cumulative)</t>
  </si>
  <si>
    <t>Decisions Made (Cumulative)</t>
  </si>
  <si>
    <t>"Run rate" of taking on cases? (averaged over 3 months)</t>
  </si>
  <si>
    <t>Decisions (average over 3 months)</t>
  </si>
  <si>
    <t>End Prevention (average over 3 months)</t>
  </si>
  <si>
    <t>Any reason apart from homeless (from HRA report)</t>
  </si>
  <si>
    <t>End Relief (average over 3 months)</t>
  </si>
  <si>
    <t>Any reason apart from 56 days expired, when a decision should follow </t>
  </si>
  <si>
    <t>"Run rate" of closing cases?</t>
  </si>
  <si>
    <t>total per month</t>
  </si>
  <si>
    <t>Qs.</t>
  </si>
  <si>
    <t>Without the current backlog, are current case levels sustainable if the service was at full capacity?</t>
  </si>
  <si>
    <t>Predictions for the future if current trends continue?</t>
  </si>
  <si>
    <t>What capacity do we need for "manageable" caseloads for staff?</t>
  </si>
  <si>
    <t>Demand - "New cases per month"</t>
  </si>
  <si>
    <t>HRA Cases</t>
  </si>
  <si>
    <t>Demand - "Cumulative 'open cases' per month - HRA only"</t>
  </si>
  <si>
    <t>Open HRA cases end of month</t>
  </si>
  <si>
    <t>Demand - "Cumulative 'open cases' per month - HRA and legacy"</t>
  </si>
  <si>
    <t>Open legacy cases end of month (1st April = xx)</t>
  </si>
  <si>
    <t>Total end of month</t>
  </si>
  <si>
    <t>Supply - "Cases closed per month"</t>
  </si>
  <si>
    <t>Legacy Cases</t>
  </si>
  <si>
    <t>Visual Demand and Supply</t>
  </si>
  <si>
    <t>New HRA cases</t>
  </si>
  <si>
    <t>Total cases closed</t>
  </si>
  <si>
    <t>What capacity do we need to maintain the current run rate i.e. close as many cases per month as we open?</t>
  </si>
  <si>
    <t>Current trend of cases closed in average month</t>
  </si>
  <si>
    <t>Number of cases that need to closed in average month</t>
  </si>
  <si>
    <t>Can model other questions e.g. if we add admin support and increase efficiency of casework time, if we met 56 day deadlines what would this do to our 'close rate'?</t>
  </si>
  <si>
    <t>Modelled number of case holding officers (establishment)</t>
  </si>
  <si>
    <t>Time allocated in weekly rota to do casework</t>
  </si>
  <si>
    <t>Equates to this much FTE time spent on casework</t>
  </si>
  <si>
    <t>Key Input</t>
  </si>
  <si>
    <t>Each officer will be required to close this many cases</t>
  </si>
  <si>
    <t>Output</t>
  </si>
  <si>
    <t>Modelled total caseload of officer (see below)</t>
  </si>
  <si>
    <t>% ongoing caseload to be closed each month</t>
  </si>
  <si>
    <t>This is currently x</t>
  </si>
  <si>
    <t>What capacity do we need for manageable average caseloads? And how might we get there?</t>
  </si>
  <si>
    <t>HOC</t>
  </si>
  <si>
    <t>SHIP</t>
  </si>
  <si>
    <t>Current total number of cases (legacy)</t>
  </si>
  <si>
    <t>Current total number of cases (HRA)</t>
  </si>
  <si>
    <t>Estimated cases to be removed as part of backlog exercise</t>
  </si>
  <si>
    <t>Current average per officer (in post)</t>
  </si>
  <si>
    <t>Current average per officer (establishment)</t>
  </si>
  <si>
    <t>Modelled average caseload per officer</t>
  </si>
  <si>
    <t>Additional posts required</t>
  </si>
  <si>
    <t>Additional establishment required</t>
  </si>
  <si>
    <t>Total capacity required (establishment)</t>
  </si>
  <si>
    <t>Priority Scoring</t>
  </si>
  <si>
    <t>Senior Management Approval Y/N</t>
  </si>
  <si>
    <t>Issue</t>
  </si>
  <si>
    <t>Name</t>
  </si>
  <si>
    <t>Description</t>
  </si>
  <si>
    <t>Implementation Effort 
(High = 1, Low = 3)</t>
  </si>
  <si>
    <t>Officer Value 
(Low = 1, High = 3)</t>
  </si>
  <si>
    <t>Service Value
 (Low = 1, High = 3)</t>
  </si>
  <si>
    <t>Cost
(High = 1, Low = 3)</t>
  </si>
  <si>
    <t>Priority (Score)</t>
  </si>
  <si>
    <t>Owner</t>
  </si>
  <si>
    <t>Actions</t>
  </si>
  <si>
    <t>Progress</t>
  </si>
  <si>
    <t>Immediate Improvements - What can we do immediately to help staff and show we have listened?</t>
  </si>
  <si>
    <t>Short Term Opportunities - What can we do over the next couple of months to start addressing the issues? These are likely to need some development and testing before implementing</t>
  </si>
  <si>
    <t>Design Opportunities - What can we do in the longer term to prevent these issues re-occuring and create sustainability? These are likely to need proper design and testing with a benefits case. Sometimes framed as "How might we . . 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</si>
</sst>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3" borderId="0" xfId="0" applyFont="1" applyFill="1"/>
    <xf numFmtId="0" fontId="0" fillId="0" borderId="0" xfId="0" applyAlignment="1">
      <alignment wrapText="1"/>
    </xf>
    <xf numFmtId="0" fontId="0" fillId="3" borderId="0" xfId="0" applyFill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8" borderId="8" xfId="0" applyFont="1" applyFill="1" applyBorder="1" applyAlignment="1">
      <alignment wrapText="1"/>
    </xf>
    <xf numFmtId="0" fontId="1" fillId="8" borderId="4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3" borderId="0" xfId="0" applyFont="1" applyFill="1" applyAlignment="1">
      <alignment wrapText="1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7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9" borderId="0" xfId="0" applyFill="1"/>
    <xf numFmtId="0" fontId="2" fillId="0" borderId="0" xfId="0" applyFont="1" applyAlignment="1">
      <alignment wrapText="1"/>
    </xf>
    <xf numFmtId="0" fontId="1" fillId="9" borderId="0" xfId="0" applyFont="1" applyFill="1"/>
    <xf numFmtId="0" fontId="3" fillId="0" borderId="0" xfId="0" applyFont="1"/>
    <xf numFmtId="0" fontId="0" fillId="0" borderId="6" xfId="0" applyBorder="1"/>
    <xf numFmtId="0" fontId="1" fillId="0" borderId="6" xfId="0" applyFont="1" applyBorder="1"/>
    <xf numFmtId="164" fontId="0" fillId="0" borderId="0" xfId="0" applyNumberFormat="1"/>
    <xf numFmtId="1" fontId="0" fillId="0" borderId="0" xfId="0" applyNumberFormat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10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applyAlignment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10" borderId="0" xfId="0" applyFill="1" applyAlignment="1">
      <alignment vertical="center" wrapText="1"/>
    </xf>
    <xf numFmtId="0" fontId="0" fillId="1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10" borderId="0" xfId="0" applyFont="1" applyFill="1" applyAlignment="1">
      <alignment horizontal="left" vertical="center"/>
    </xf>
    <xf numFmtId="16" fontId="0" fillId="0" borderId="0" xfId="0" applyNumberFormat="1"/>
    <xf numFmtId="0" fontId="0" fillId="8" borderId="0" xfId="0" applyFill="1"/>
    <xf numFmtId="0" fontId="0" fillId="12" borderId="0" xfId="0" applyFill="1"/>
    <xf numFmtId="0" fontId="0" fillId="6" borderId="0" xfId="0" applyFill="1"/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1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8" borderId="5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horizontal="center" wrapText="1"/>
    </xf>
    <xf numFmtId="0" fontId="1" fillId="8" borderId="8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0" fillId="0" borderId="0" xfId="0" applyNumberFormat="1" applyFill="1"/>
    <xf numFmtId="0" fontId="3" fillId="0" borderId="4" xfId="0" applyFont="1" applyBorder="1"/>
    <xf numFmtId="164" fontId="3" fillId="0" borderId="0" xfId="0" applyNumberFormat="1" applyFont="1"/>
    <xf numFmtId="0" fontId="9" fillId="0" borderId="0" xfId="0" applyFont="1"/>
    <xf numFmtId="9" fontId="3" fillId="0" borderId="0" xfId="0" applyNumberFormat="1" applyFont="1"/>
    <xf numFmtId="9" fontId="3" fillId="3" borderId="0" xfId="0" applyNumberFormat="1" applyFont="1" applyFill="1"/>
    <xf numFmtId="0" fontId="9" fillId="8" borderId="0" xfId="0" applyFont="1" applyFill="1"/>
    <xf numFmtId="1" fontId="3" fillId="0" borderId="0" xfId="0" applyNumberFormat="1" applyFont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HOC - 1 activity per timeslot (n=7)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60-43EE-AEDA-A036E033DE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60-43EE-AEDA-A036E033DE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60-43EE-AEDA-A036E033DE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60-43EE-AEDA-A036E033DE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360-43EE-AEDA-A036E033DE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360-43EE-AEDA-A036E033DE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360-43EE-AEDA-A036E033DE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'Time and Motion Analysis'!$AR$5:$AR$11</c:f>
              <c:strCache>
                <c:ptCount val="7"/>
                <c:pt idx="0">
                  <c:v>Completing relief or prevention actions within personalised housing plans </c:v>
                </c:pt>
                <c:pt idx="1">
                  <c:v>Dealing with (unplanned) contact from customers for my open cases  </c:v>
                </c:pt>
                <c:pt idx="2">
                  <c:v>Planned contact </c:v>
                </c:pt>
                <c:pt idx="3">
                  <c:v>Making enquiries into homeless applications </c:v>
                </c:pt>
                <c:pt idx="4">
                  <c:v>Writing and issuing decision letters </c:v>
                </c:pt>
                <c:pt idx="5">
                  <c:v>Admin on CDP </c:v>
                </c:pt>
                <c:pt idx="6">
                  <c:v>Other use of casework time </c:v>
                </c:pt>
              </c:strCache>
            </c:strRef>
          </c:cat>
          <c:val>
            <c:numRef>
              <c:f>'Time and Motion Analysis'!$AS$5:$AS$11</c:f>
              <c:numCache>
                <c:formatCode>0%</c:formatCode>
                <c:ptCount val="7"/>
                <c:pt idx="0">
                  <c:v>0.25811991463251965</c:v>
                </c:pt>
                <c:pt idx="1">
                  <c:v>0.10260493086123337</c:v>
                </c:pt>
                <c:pt idx="2">
                  <c:v>0.22374783246631985</c:v>
                </c:pt>
                <c:pt idx="3">
                  <c:v>0.11049697656840514</c:v>
                </c:pt>
                <c:pt idx="4">
                  <c:v>3.890445066915655E-2</c:v>
                </c:pt>
                <c:pt idx="5">
                  <c:v>0.22020752745542663</c:v>
                </c:pt>
                <c:pt idx="6">
                  <c:v>4.5918367346938771E-2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F-4B03-9114-2532D84718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HOC - multiple activities per timeslot (n=4)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43-4B16-85C7-E10695DCBC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43-4B16-85C7-E10695DCBC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43-4B16-85C7-E10695DCBC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43-4B16-85C7-E10695DCBC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43-4B16-85C7-E10695DCBC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43-4B16-85C7-E10695DCBC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B43-4B16-85C7-E10695DCBC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'Time and Motion Analysis'!$AO$16:$AO$22</c:f>
              <c:strCache>
                <c:ptCount val="7"/>
                <c:pt idx="0">
                  <c:v>Completing relief or prevention actions within personalised housing plans </c:v>
                </c:pt>
                <c:pt idx="1">
                  <c:v>Dealing with (unplanned) contact from customers for my open cases  </c:v>
                </c:pt>
                <c:pt idx="2">
                  <c:v>Planned contact </c:v>
                </c:pt>
                <c:pt idx="3">
                  <c:v>Making enquiries into homeless applications </c:v>
                </c:pt>
                <c:pt idx="4">
                  <c:v>Writing and issuing decision letters </c:v>
                </c:pt>
                <c:pt idx="5">
                  <c:v>Admin on CDP </c:v>
                </c:pt>
                <c:pt idx="6">
                  <c:v>Other use of casework time </c:v>
                </c:pt>
              </c:strCache>
            </c:strRef>
          </c:cat>
          <c:val>
            <c:numRef>
              <c:f>'Time and Motion Analysis'!$AP$16:$AP$22</c:f>
              <c:numCache>
                <c:formatCode>0%</c:formatCode>
                <c:ptCount val="7"/>
                <c:pt idx="0">
                  <c:v>0.16573753166290134</c:v>
                </c:pt>
                <c:pt idx="1">
                  <c:v>0.10419768775244745</c:v>
                </c:pt>
                <c:pt idx="2">
                  <c:v>0.18828793557883206</c:v>
                </c:pt>
                <c:pt idx="3">
                  <c:v>0.1840123742041487</c:v>
                </c:pt>
                <c:pt idx="4">
                  <c:v>1.6646128568494557E-2</c:v>
                </c:pt>
                <c:pt idx="5">
                  <c:v>0.28882235400835216</c:v>
                </c:pt>
                <c:pt idx="6">
                  <c:v>5.2295988224823703E-2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0-4EEA-B69E-25614203D0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 activity per time slot (n=8)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EF-49EB-B07C-972E9AA974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EF-49EB-B07C-972E9AA974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EF-49EB-B07C-972E9AA974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EF-49EB-B07C-972E9AA974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EF-49EB-B07C-972E9AA974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EF-49EB-B07C-972E9AA974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EF-49EB-B07C-972E9AA97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'Time and Motion Analysis'!$AT$49:$AT$55</c:f>
              <c:strCache>
                <c:ptCount val="7"/>
                <c:pt idx="0">
                  <c:v>Completing relief or prevention actions within personalised housing plans </c:v>
                </c:pt>
                <c:pt idx="1">
                  <c:v>Dealing with (unplanned) contact from customers for my open cases  </c:v>
                </c:pt>
                <c:pt idx="2">
                  <c:v>Planned contact </c:v>
                </c:pt>
                <c:pt idx="3">
                  <c:v>Making enquiries into homeless applications </c:v>
                </c:pt>
                <c:pt idx="4">
                  <c:v>Writing and issuing decision letters </c:v>
                </c:pt>
                <c:pt idx="5">
                  <c:v>Admin on CDP </c:v>
                </c:pt>
                <c:pt idx="6">
                  <c:v>Other use of casework time </c:v>
                </c:pt>
              </c:strCache>
            </c:strRef>
          </c:cat>
          <c:val>
            <c:numRef>
              <c:f>'Time and Motion Analysis'!$AU$49:$AU$55</c:f>
              <c:numCache>
                <c:formatCode>0%</c:formatCode>
                <c:ptCount val="7"/>
                <c:pt idx="0">
                  <c:v>0.24929242530345472</c:v>
                </c:pt>
                <c:pt idx="1">
                  <c:v>0.13665431450357921</c:v>
                </c:pt>
                <c:pt idx="2">
                  <c:v>0.21921685340802988</c:v>
                </c:pt>
                <c:pt idx="3">
                  <c:v>9.6684854497354492E-2</c:v>
                </c:pt>
                <c:pt idx="4">
                  <c:v>3.4041394335511982E-2</c:v>
                </c:pt>
                <c:pt idx="5">
                  <c:v>0.22393158652349829</c:v>
                </c:pt>
                <c:pt idx="6">
                  <c:v>4.0178571428571425E-2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A-4128-9487-A88E1ACFBE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Multiple activities per time slot (n = 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C-4215-B2F8-D8A30EF0FF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6C-4215-B2F8-D8A30EF0FF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6C-4215-B2F8-D8A30EF0FF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6C-4215-B2F8-D8A30EF0FF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6C-4215-B2F8-D8A30EF0FF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26C-4215-B2F8-D8A30EF0FF4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26C-4215-B2F8-D8A30EF0FF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'Time and Motion Analysis'!$AR$60:$AR$66</c:f>
              <c:strCache>
                <c:ptCount val="7"/>
                <c:pt idx="0">
                  <c:v>Completing relief or prevention actions within personalised housing plans </c:v>
                </c:pt>
                <c:pt idx="1">
                  <c:v>Dealing with (unplanned) contact from customers for my open cases  </c:v>
                </c:pt>
                <c:pt idx="2">
                  <c:v>Planned contact </c:v>
                </c:pt>
                <c:pt idx="3">
                  <c:v>Making enquiries into homeless applications </c:v>
                </c:pt>
                <c:pt idx="4">
                  <c:v>Writing and issuing decision letters </c:v>
                </c:pt>
                <c:pt idx="5">
                  <c:v>Admin on CDP </c:v>
                </c:pt>
                <c:pt idx="6">
                  <c:v>Other use of casework time </c:v>
                </c:pt>
              </c:strCache>
            </c:strRef>
          </c:cat>
          <c:val>
            <c:numRef>
              <c:f>'Time and Motion Analysis'!$AS$60:$AS$66</c:f>
              <c:numCache>
                <c:formatCode>0%</c:formatCode>
                <c:ptCount val="7"/>
                <c:pt idx="0">
                  <c:v>0.15198771429762142</c:v>
                </c:pt>
                <c:pt idx="1">
                  <c:v>0.1137828083626818</c:v>
                </c:pt>
                <c:pt idx="2">
                  <c:v>0.20936444986129146</c:v>
                </c:pt>
                <c:pt idx="3">
                  <c:v>0.13472942347362535</c:v>
                </c:pt>
                <c:pt idx="4">
                  <c:v>1.6076454685076038E-2</c:v>
                </c:pt>
                <c:pt idx="5">
                  <c:v>0.30116678215153853</c:v>
                </c:pt>
                <c:pt idx="6">
                  <c:v>7.2892367168165342E-2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E-42C7-B994-D75738E1AF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285750</xdr:colOff>
      <xdr:row>2</xdr:row>
      <xdr:rowOff>28575</xdr:rowOff>
    </xdr:from>
    <xdr:to>
      <xdr:col>57</xdr:col>
      <xdr:colOff>257175</xdr:colOff>
      <xdr:row>20</xdr:row>
      <xdr:rowOff>161925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F7CD70B-1A57-4767-8563-CC68FBFDA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76200</xdr:colOff>
      <xdr:row>10</xdr:row>
      <xdr:rowOff>95250</xdr:rowOff>
    </xdr:from>
    <xdr:to>
      <xdr:col>48</xdr:col>
      <xdr:colOff>47625</xdr:colOff>
      <xdr:row>31</xdr:row>
      <xdr:rowOff>28575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F0EE29A6-3EBD-4486-A6D7-1DCA997A355A}"/>
            </a:ext>
            <a:ext uri="{147F2762-F138-4A5C-976F-8EAC2B608ADB}">
              <a16:predDERef xmlns:a16="http://schemas.microsoft.com/office/drawing/2014/main" pred="{6F7CD70B-1A57-4767-8563-CC68FBFDA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447675</xdr:colOff>
      <xdr:row>43</xdr:row>
      <xdr:rowOff>28575</xdr:rowOff>
    </xdr:from>
    <xdr:to>
      <xdr:col>54</xdr:col>
      <xdr:colOff>142875</xdr:colOff>
      <xdr:row>63</xdr:row>
      <xdr:rowOff>95250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F7824D4C-1E10-4BE9-9D77-8C5008B62654}"/>
            </a:ext>
            <a:ext uri="{147F2762-F138-4A5C-976F-8EAC2B608ADB}">
              <a16:predDERef xmlns:a16="http://schemas.microsoft.com/office/drawing/2014/main" pred="{F0EE29A6-3EBD-4486-A6D7-1DCA997A3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200025</xdr:colOff>
      <xdr:row>57</xdr:row>
      <xdr:rowOff>9525</xdr:rowOff>
    </xdr:from>
    <xdr:to>
      <xdr:col>51</xdr:col>
      <xdr:colOff>504825</xdr:colOff>
      <xdr:row>78</xdr:row>
      <xdr:rowOff>76200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2ED6021-D192-41BB-A95F-7084BEF25E25}"/>
            </a:ext>
            <a:ext uri="{147F2762-F138-4A5C-976F-8EAC2B608ADB}">
              <a16:predDERef xmlns:a16="http://schemas.microsoft.com/office/drawing/2014/main" pred="{F7824D4C-1E10-4BE9-9D77-8C5008B626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A162-8721-446E-8D73-53AFC44A1494}">
  <sheetPr>
    <tabColor rgb="FFFFFF00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workbookViewId="0">
      <selection activeCell="C4" sqref="C4"/>
    </sheetView>
  </sheetViews>
  <sheetFormatPr defaultRowHeight="15"/>
  <cols>
    <col min="1" max="1" width="23.42578125" customWidth="1"/>
    <col min="2" max="2" width="45.140625" style="2" customWidth="1"/>
    <col min="3" max="3" width="37.42578125" style="2" customWidth="1"/>
  </cols>
  <sheetData>
    <row r="1" spans="1:3">
      <c r="A1" s="1"/>
    </row>
    <row r="2" spans="1:3" ht="57.75" customHeight="1">
      <c r="A2" s="36" t="s">
        <v>0</v>
      </c>
      <c r="B2" s="37" t="s">
        <v>1</v>
      </c>
      <c r="C2" s="38"/>
    </row>
    <row r="3" spans="1:3">
      <c r="A3" s="36"/>
      <c r="B3" s="37"/>
      <c r="C3" s="39"/>
    </row>
    <row r="4" spans="1:3" ht="24" customHeight="1">
      <c r="A4" s="5"/>
      <c r="B4" s="16" t="s">
        <v>2</v>
      </c>
      <c r="C4" s="19" t="s">
        <v>3</v>
      </c>
    </row>
    <row r="5" spans="1:3" ht="32.25" customHeight="1">
      <c r="A5" s="5" t="s">
        <v>4</v>
      </c>
      <c r="B5" s="40" t="s">
        <v>5</v>
      </c>
      <c r="C5" s="67" t="s">
        <v>6</v>
      </c>
    </row>
    <row r="6" spans="1:3">
      <c r="A6" s="6"/>
      <c r="B6" s="41" t="s">
        <v>7</v>
      </c>
      <c r="C6" s="68"/>
    </row>
    <row r="7" spans="1:3" ht="33" customHeight="1">
      <c r="A7" s="7"/>
      <c r="B7" s="42"/>
      <c r="C7" s="69"/>
    </row>
    <row r="8" spans="1:3" ht="25.5" customHeight="1">
      <c r="A8" s="5" t="s">
        <v>8</v>
      </c>
      <c r="B8" s="40" t="s">
        <v>9</v>
      </c>
      <c r="C8" s="20"/>
    </row>
    <row r="9" spans="1:3" ht="15" customHeight="1">
      <c r="A9" s="6"/>
      <c r="B9" s="40" t="s">
        <v>10</v>
      </c>
      <c r="C9" s="67" t="s">
        <v>11</v>
      </c>
    </row>
    <row r="10" spans="1:3">
      <c r="A10" s="6"/>
      <c r="B10" s="41" t="s">
        <v>12</v>
      </c>
      <c r="C10" s="68"/>
    </row>
    <row r="11" spans="1:3" ht="45">
      <c r="A11" s="7"/>
      <c r="B11" s="42" t="s">
        <v>13</v>
      </c>
      <c r="C11" s="69"/>
    </row>
    <row r="12" spans="1:3" ht="42.75" customHeight="1">
      <c r="A12" s="5"/>
      <c r="B12" s="40"/>
      <c r="C12" s="67" t="s">
        <v>14</v>
      </c>
    </row>
    <row r="13" spans="1:3" ht="30">
      <c r="A13" s="6" t="s">
        <v>15</v>
      </c>
      <c r="B13" s="41" t="s">
        <v>16</v>
      </c>
      <c r="C13" s="68"/>
    </row>
    <row r="14" spans="1:3" ht="30">
      <c r="A14" s="7"/>
      <c r="B14" s="42" t="s">
        <v>17</v>
      </c>
      <c r="C14" s="69"/>
    </row>
    <row r="15" spans="1:3">
      <c r="A15" s="5" t="s">
        <v>18</v>
      </c>
      <c r="B15" s="40" t="s">
        <v>19</v>
      </c>
      <c r="C15" s="67" t="s">
        <v>20</v>
      </c>
    </row>
    <row r="16" spans="1:3">
      <c r="A16" s="6"/>
      <c r="B16" s="18"/>
      <c r="C16" s="68"/>
    </row>
    <row r="17" spans="1:3" ht="30">
      <c r="A17" s="7"/>
      <c r="B17" s="17" t="s">
        <v>21</v>
      </c>
      <c r="C17" s="69"/>
    </row>
    <row r="18" spans="1:3">
      <c r="A18" s="5" t="s">
        <v>22</v>
      </c>
      <c r="B18" s="16"/>
      <c r="C18" s="67" t="s">
        <v>23</v>
      </c>
    </row>
    <row r="19" spans="1:3">
      <c r="A19" s="6"/>
      <c r="B19" s="18" t="s">
        <v>24</v>
      </c>
      <c r="C19" s="68"/>
    </row>
    <row r="20" spans="1:3">
      <c r="A20" s="6"/>
      <c r="B20" s="18" t="s">
        <v>25</v>
      </c>
      <c r="C20" s="68"/>
    </row>
    <row r="21" spans="1:3">
      <c r="A21" s="7"/>
      <c r="B21" s="17" t="s">
        <v>26</v>
      </c>
      <c r="C21" s="69"/>
    </row>
    <row r="23" spans="1:3">
      <c r="A23" s="1" t="s">
        <v>27</v>
      </c>
    </row>
  </sheetData>
  <mergeCells count="5">
    <mergeCell ref="C15:C17"/>
    <mergeCell ref="C18:C21"/>
    <mergeCell ref="C9:C11"/>
    <mergeCell ref="C5:C7"/>
    <mergeCell ref="C12:C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FCED-F928-4BD0-BFAD-0F96D31032A8}">
  <dimension ref="A1:I34"/>
  <sheetViews>
    <sheetView workbookViewId="0">
      <selection activeCell="D6" sqref="D6"/>
    </sheetView>
  </sheetViews>
  <sheetFormatPr defaultRowHeight="15"/>
  <cols>
    <col min="2" max="2" width="15" style="21" bestFit="1" customWidth="1"/>
    <col min="3" max="3" width="15.28515625" customWidth="1"/>
    <col min="4" max="4" width="16.140625" customWidth="1"/>
    <col min="5" max="5" width="32.42578125" style="9" customWidth="1"/>
    <col min="6" max="6" width="11.28515625" bestFit="1" customWidth="1"/>
    <col min="7" max="7" width="6.28515625" customWidth="1"/>
    <col min="8" max="8" width="5.28515625" customWidth="1"/>
    <col min="9" max="9" width="11.28515625" customWidth="1"/>
  </cols>
  <sheetData>
    <row r="1" spans="1:9">
      <c r="A1" s="9"/>
      <c r="B1" s="22"/>
      <c r="C1" s="9"/>
      <c r="D1" s="9"/>
      <c r="F1" s="9"/>
      <c r="G1" s="9"/>
      <c r="H1" s="9"/>
      <c r="I1" s="9"/>
    </row>
    <row r="2" spans="1:9" ht="30">
      <c r="A2" s="9"/>
      <c r="B2" s="23" t="s">
        <v>28</v>
      </c>
      <c r="C2" s="4" t="s">
        <v>29</v>
      </c>
      <c r="D2" s="4" t="s">
        <v>30</v>
      </c>
      <c r="E2" s="4" t="s">
        <v>31</v>
      </c>
      <c r="F2" s="4" t="s">
        <v>32</v>
      </c>
      <c r="G2" s="4" t="s">
        <v>33</v>
      </c>
      <c r="H2" s="4" t="s">
        <v>34</v>
      </c>
      <c r="I2" s="26" t="s">
        <v>35</v>
      </c>
    </row>
    <row r="3" spans="1:9" ht="22.5" customHeight="1">
      <c r="A3" s="9"/>
      <c r="B3" s="22" t="s">
        <v>36</v>
      </c>
      <c r="C3" s="9"/>
      <c r="D3" s="9"/>
      <c r="F3" s="9"/>
      <c r="G3" s="9"/>
      <c r="H3" s="9"/>
      <c r="I3" s="9"/>
    </row>
    <row r="4" spans="1:9" ht="19.5" customHeight="1">
      <c r="A4" s="9"/>
      <c r="B4" s="22" t="s">
        <v>37</v>
      </c>
      <c r="C4" s="9"/>
      <c r="D4" s="9"/>
      <c r="F4" s="9"/>
      <c r="G4" s="9"/>
      <c r="H4" s="9"/>
      <c r="I4" s="9"/>
    </row>
    <row r="5" spans="1:9" ht="22.5" customHeight="1">
      <c r="A5" s="9"/>
      <c r="B5" s="22" t="s">
        <v>38</v>
      </c>
      <c r="C5" s="9"/>
      <c r="D5" s="9"/>
      <c r="F5" s="9"/>
      <c r="G5" s="9"/>
      <c r="H5" s="9"/>
      <c r="I5" s="9"/>
    </row>
    <row r="6" spans="1:9" ht="20.25" customHeight="1">
      <c r="A6" s="9"/>
      <c r="B6" s="22" t="s">
        <v>39</v>
      </c>
      <c r="C6" s="9"/>
      <c r="D6" s="9"/>
      <c r="F6" s="9"/>
      <c r="G6" s="9"/>
      <c r="H6" s="9"/>
      <c r="I6" s="9"/>
    </row>
    <row r="7" spans="1:9" ht="24" customHeight="1">
      <c r="A7" s="9"/>
      <c r="B7" s="22" t="s">
        <v>40</v>
      </c>
      <c r="C7" s="9"/>
      <c r="D7" s="9"/>
      <c r="F7" s="9"/>
      <c r="G7" s="9"/>
      <c r="H7" s="9"/>
      <c r="I7" s="9"/>
    </row>
    <row r="8" spans="1:9">
      <c r="A8" s="9"/>
      <c r="B8" s="22" t="s">
        <v>41</v>
      </c>
      <c r="C8" s="9"/>
      <c r="D8" s="9"/>
      <c r="F8" s="9"/>
      <c r="G8" s="9"/>
      <c r="H8" s="9"/>
      <c r="I8" s="9"/>
    </row>
    <row r="9" spans="1:9">
      <c r="A9" s="9"/>
      <c r="B9" s="22" t="s">
        <v>42</v>
      </c>
      <c r="C9" s="9"/>
      <c r="D9" s="9"/>
      <c r="F9" s="9"/>
      <c r="G9" s="9"/>
      <c r="H9" s="9"/>
      <c r="I9" s="9"/>
    </row>
    <row r="10" spans="1:9">
      <c r="A10" s="9"/>
      <c r="B10" s="22" t="s">
        <v>43</v>
      </c>
      <c r="C10" s="9"/>
      <c r="D10" s="9"/>
      <c r="F10" s="9"/>
      <c r="G10" s="9"/>
      <c r="H10" s="9"/>
      <c r="I10" s="9"/>
    </row>
    <row r="11" spans="1:9">
      <c r="A11" s="9"/>
      <c r="B11" s="22" t="s">
        <v>44</v>
      </c>
      <c r="C11" s="9"/>
      <c r="D11" s="9"/>
      <c r="F11" s="9"/>
      <c r="G11" s="9"/>
      <c r="H11" s="9"/>
      <c r="I11" s="9"/>
    </row>
    <row r="12" spans="1:9">
      <c r="A12" s="9"/>
      <c r="B12" s="22" t="s">
        <v>45</v>
      </c>
      <c r="C12" s="9"/>
      <c r="D12" s="9"/>
      <c r="F12" s="9"/>
      <c r="G12" s="9"/>
      <c r="H12" s="9"/>
      <c r="I12" s="9"/>
    </row>
    <row r="13" spans="1:9">
      <c r="A13" s="9"/>
      <c r="B13" s="22" t="s">
        <v>46</v>
      </c>
      <c r="C13" s="9"/>
      <c r="D13" s="9"/>
      <c r="F13" s="9"/>
      <c r="G13" s="9"/>
      <c r="H13" s="9"/>
      <c r="I13" s="9"/>
    </row>
    <row r="14" spans="1:9">
      <c r="A14" s="9"/>
      <c r="B14" s="22" t="s">
        <v>47</v>
      </c>
      <c r="C14" s="9"/>
      <c r="D14" s="9"/>
      <c r="F14" s="9"/>
      <c r="G14" s="9"/>
      <c r="H14" s="9"/>
      <c r="I14" s="9"/>
    </row>
    <row r="15" spans="1:9">
      <c r="A15" s="9"/>
      <c r="B15" s="22" t="s">
        <v>48</v>
      </c>
      <c r="C15" s="9"/>
      <c r="D15" s="9"/>
      <c r="F15" s="9"/>
      <c r="G15" s="9"/>
      <c r="H15" s="9"/>
      <c r="I15" s="9"/>
    </row>
    <row r="16" spans="1:9" ht="20.25" customHeight="1">
      <c r="A16" s="9"/>
      <c r="B16" s="22" t="s">
        <v>49</v>
      </c>
      <c r="C16" s="9"/>
      <c r="D16" s="9"/>
      <c r="F16" s="9"/>
      <c r="G16" s="9"/>
      <c r="H16" s="9"/>
      <c r="I16" s="9"/>
    </row>
    <row r="17" spans="1:9" ht="16.5" customHeight="1">
      <c r="A17" s="9"/>
      <c r="B17" s="22" t="s">
        <v>50</v>
      </c>
      <c r="C17" s="9"/>
      <c r="D17" s="9"/>
      <c r="F17" s="9"/>
      <c r="G17" s="9"/>
      <c r="H17" s="9"/>
      <c r="I17" s="9"/>
    </row>
    <row r="18" spans="1:9" ht="17.25" customHeight="1">
      <c r="A18" s="9"/>
      <c r="B18" s="22" t="s">
        <v>51</v>
      </c>
      <c r="C18" s="9"/>
      <c r="D18" s="9"/>
      <c r="F18" s="9"/>
      <c r="G18" s="9"/>
      <c r="H18" s="9"/>
      <c r="I18" s="9"/>
    </row>
    <row r="19" spans="1:9" ht="17.25" customHeight="1">
      <c r="B19" s="21" t="s">
        <v>52</v>
      </c>
    </row>
    <row r="20" spans="1:9" ht="17.25" customHeight="1">
      <c r="B20" s="21" t="s">
        <v>53</v>
      </c>
    </row>
    <row r="21" spans="1:9" ht="17.25" customHeight="1">
      <c r="B21" s="21" t="s">
        <v>54</v>
      </c>
    </row>
    <row r="22" spans="1:9" ht="17.25" customHeight="1">
      <c r="B22" s="21" t="s">
        <v>55</v>
      </c>
    </row>
    <row r="23" spans="1:9" ht="17.25" customHeight="1">
      <c r="B23" s="21" t="s">
        <v>56</v>
      </c>
    </row>
    <row r="24" spans="1:9" ht="17.25" customHeight="1">
      <c r="B24" s="21" t="s">
        <v>57</v>
      </c>
    </row>
    <row r="25" spans="1:9" ht="17.25" customHeight="1">
      <c r="B25" s="21" t="s">
        <v>58</v>
      </c>
    </row>
    <row r="26" spans="1:9">
      <c r="B26" s="21" t="s">
        <v>59</v>
      </c>
    </row>
    <row r="27" spans="1:9">
      <c r="B27" s="21" t="s">
        <v>60</v>
      </c>
    </row>
    <row r="28" spans="1:9">
      <c r="B28" s="21" t="s">
        <v>61</v>
      </c>
    </row>
    <row r="29" spans="1:9">
      <c r="B29" s="21" t="s">
        <v>62</v>
      </c>
    </row>
    <row r="30" spans="1:9">
      <c r="B30" s="21" t="s">
        <v>63</v>
      </c>
    </row>
    <row r="31" spans="1:9">
      <c r="B31" s="21" t="s">
        <v>64</v>
      </c>
    </row>
    <row r="32" spans="1:9">
      <c r="B32" s="21" t="s">
        <v>65</v>
      </c>
    </row>
    <row r="33" spans="2:2">
      <c r="B33" s="21" t="s">
        <v>66</v>
      </c>
    </row>
    <row r="34" spans="2:2">
      <c r="B34" s="2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3"/>
  <sheetViews>
    <sheetView workbookViewId="0">
      <selection activeCell="N7" sqref="N7"/>
    </sheetView>
  </sheetViews>
  <sheetFormatPr defaultRowHeight="15"/>
  <cols>
    <col min="1" max="1" width="16" customWidth="1"/>
    <col min="2" max="2" width="27.5703125" customWidth="1"/>
    <col min="3" max="3" width="10.140625" customWidth="1"/>
    <col min="4" max="4" width="17.5703125" style="25" bestFit="1" customWidth="1"/>
    <col min="5" max="5" width="18" style="25" bestFit="1" customWidth="1"/>
    <col min="6" max="6" width="15.7109375" style="25" bestFit="1" customWidth="1"/>
    <col min="7" max="7" width="11" style="25" bestFit="1" customWidth="1"/>
    <col min="8" max="8" width="8.7109375" style="25" bestFit="1" customWidth="1"/>
    <col min="9" max="9" width="12.85546875" style="25" customWidth="1"/>
    <col min="10" max="14" width="9.140625" style="25"/>
    <col min="16" max="16" width="24.42578125" customWidth="1"/>
  </cols>
  <sheetData>
    <row r="2" spans="2:16">
      <c r="D2" s="70" t="s">
        <v>68</v>
      </c>
      <c r="E2" s="70"/>
      <c r="F2" s="70"/>
      <c r="G2" s="70"/>
      <c r="H2" s="70"/>
      <c r="I2" s="70"/>
      <c r="J2" s="71" t="s">
        <v>69</v>
      </c>
      <c r="K2" s="71"/>
      <c r="L2" s="71"/>
      <c r="M2" s="71"/>
      <c r="N2" s="71"/>
      <c r="O2" s="71"/>
      <c r="P2" t="s">
        <v>70</v>
      </c>
    </row>
    <row r="3" spans="2:16" s="1" customFormat="1">
      <c r="B3" s="8" t="s">
        <v>28</v>
      </c>
      <c r="C3" s="8"/>
      <c r="D3" s="24" t="s">
        <v>71</v>
      </c>
      <c r="E3" s="24" t="s">
        <v>8</v>
      </c>
      <c r="F3" s="24" t="s">
        <v>72</v>
      </c>
      <c r="G3" s="24" t="s">
        <v>18</v>
      </c>
      <c r="H3" s="24" t="s">
        <v>22</v>
      </c>
      <c r="I3" s="24" t="s">
        <v>73</v>
      </c>
      <c r="J3" s="24" t="s">
        <v>71</v>
      </c>
      <c r="K3" s="24" t="s">
        <v>8</v>
      </c>
      <c r="L3" s="24" t="s">
        <v>72</v>
      </c>
      <c r="M3" s="24" t="s">
        <v>18</v>
      </c>
      <c r="N3" s="24" t="s">
        <v>22</v>
      </c>
      <c r="O3" s="3" t="s">
        <v>73</v>
      </c>
    </row>
    <row r="4" spans="2:16">
      <c r="B4" t="s">
        <v>36</v>
      </c>
    </row>
    <row r="5" spans="2:16">
      <c r="B5" t="s">
        <v>37</v>
      </c>
    </row>
    <row r="6" spans="2:16">
      <c r="B6" t="s">
        <v>38</v>
      </c>
    </row>
    <row r="7" spans="2:16">
      <c r="B7" t="s">
        <v>39</v>
      </c>
    </row>
    <row r="8" spans="2:16">
      <c r="B8" t="s">
        <v>40</v>
      </c>
    </row>
    <row r="9" spans="2:16">
      <c r="B9" t="s">
        <v>41</v>
      </c>
    </row>
    <row r="10" spans="2:16">
      <c r="B10" t="s">
        <v>42</v>
      </c>
    </row>
    <row r="11" spans="2:16">
      <c r="B11" t="s">
        <v>43</v>
      </c>
    </row>
    <row r="12" spans="2:16">
      <c r="B12" t="s">
        <v>44</v>
      </c>
    </row>
    <row r="13" spans="2:16">
      <c r="B13" t="s">
        <v>45</v>
      </c>
    </row>
    <row r="14" spans="2:16">
      <c r="B14" t="s">
        <v>46</v>
      </c>
    </row>
    <row r="15" spans="2:16">
      <c r="B15" t="s">
        <v>74</v>
      </c>
    </row>
    <row r="16" spans="2:16">
      <c r="B16" t="s">
        <v>48</v>
      </c>
    </row>
    <row r="17" spans="2:21">
      <c r="B17" t="s">
        <v>49</v>
      </c>
    </row>
    <row r="18" spans="2:21">
      <c r="B18" t="s">
        <v>50</v>
      </c>
    </row>
    <row r="19" spans="2:21">
      <c r="B19" t="s">
        <v>51</v>
      </c>
    </row>
    <row r="20" spans="2:21">
      <c r="B20" t="s">
        <v>52</v>
      </c>
    </row>
    <row r="21" spans="2:21">
      <c r="B21" t="s">
        <v>53</v>
      </c>
    </row>
    <row r="22" spans="2:21">
      <c r="B22" t="s">
        <v>54</v>
      </c>
    </row>
    <row r="23" spans="2:21">
      <c r="B23" t="s">
        <v>55</v>
      </c>
    </row>
    <row r="24" spans="2:21">
      <c r="B24" t="s">
        <v>56</v>
      </c>
    </row>
    <row r="25" spans="2:21">
      <c r="B25" t="s">
        <v>57</v>
      </c>
    </row>
    <row r="26" spans="2:21">
      <c r="B26" t="s">
        <v>58</v>
      </c>
    </row>
    <row r="27" spans="2:21">
      <c r="B27" t="s">
        <v>59</v>
      </c>
    </row>
    <row r="28" spans="2:21">
      <c r="B28" t="s">
        <v>60</v>
      </c>
    </row>
    <row r="29" spans="2:21">
      <c r="B29" t="s">
        <v>61</v>
      </c>
    </row>
    <row r="30" spans="2:21">
      <c r="B30" t="s">
        <v>62</v>
      </c>
    </row>
    <row r="31" spans="2:21">
      <c r="B31" t="s">
        <v>63</v>
      </c>
      <c r="N31" s="23"/>
      <c r="O31" s="4"/>
      <c r="P31" s="4"/>
      <c r="Q31" s="4"/>
      <c r="R31" s="4"/>
      <c r="S31" s="4"/>
      <c r="T31" s="4"/>
      <c r="U31" s="26"/>
    </row>
    <row r="32" spans="2:21">
      <c r="B32" t="s">
        <v>64</v>
      </c>
      <c r="N32" s="22"/>
      <c r="O32" s="9"/>
      <c r="P32" s="9"/>
      <c r="Q32" s="9"/>
      <c r="R32" s="9"/>
      <c r="S32" s="9"/>
      <c r="T32" s="9"/>
      <c r="U32" s="9"/>
    </row>
    <row r="33" spans="2:21">
      <c r="B33" t="s">
        <v>65</v>
      </c>
      <c r="N33" s="22"/>
      <c r="O33" s="9"/>
      <c r="P33" s="9"/>
      <c r="Q33" s="9"/>
      <c r="R33" s="9"/>
      <c r="S33" s="9"/>
      <c r="T33" s="9"/>
      <c r="U33" s="9"/>
    </row>
    <row r="34" spans="2:21">
      <c r="B34" s="1" t="s">
        <v>73</v>
      </c>
      <c r="C34" s="1"/>
      <c r="N34" s="22"/>
      <c r="O34" s="9"/>
      <c r="P34" s="9"/>
      <c r="Q34" s="9"/>
      <c r="R34" s="9"/>
      <c r="S34" s="9"/>
      <c r="T34" s="9"/>
      <c r="U34" s="9"/>
    </row>
    <row r="35" spans="2:21">
      <c r="B35" s="1" t="s">
        <v>75</v>
      </c>
      <c r="C35" s="1"/>
      <c r="N35" s="22"/>
      <c r="O35" s="9"/>
      <c r="P35" s="9"/>
      <c r="Q35" s="9"/>
      <c r="R35" s="9"/>
      <c r="S35" s="9"/>
      <c r="T35" s="9"/>
      <c r="U35" s="9"/>
    </row>
    <row r="36" spans="2:21">
      <c r="D36" s="43"/>
      <c r="E36" s="44"/>
      <c r="F36" s="44"/>
      <c r="G36" s="44"/>
      <c r="H36" s="44"/>
      <c r="I36" s="44"/>
      <c r="J36" s="44"/>
      <c r="K36" s="44"/>
      <c r="L36" s="44"/>
      <c r="M36" s="44"/>
      <c r="N36" s="22"/>
      <c r="O36" s="9"/>
      <c r="P36" s="9"/>
      <c r="Q36" s="9"/>
      <c r="R36" s="9"/>
      <c r="S36" s="9"/>
      <c r="T36" s="9"/>
      <c r="U36" s="9"/>
    </row>
    <row r="37" spans="2:21">
      <c r="N37" s="22"/>
      <c r="O37" s="9"/>
      <c r="P37" s="9"/>
      <c r="Q37" s="9"/>
      <c r="R37" s="9"/>
      <c r="S37" s="9"/>
      <c r="T37" s="9"/>
      <c r="U37" s="9"/>
    </row>
    <row r="38" spans="2:21">
      <c r="B38" s="45" t="s">
        <v>76</v>
      </c>
      <c r="C38" s="45"/>
      <c r="D38" s="45"/>
      <c r="E38" s="45"/>
      <c r="F38" s="45"/>
      <c r="G38" s="45"/>
      <c r="N38" s="22"/>
      <c r="O38" s="9"/>
      <c r="P38" s="9"/>
      <c r="Q38" s="9"/>
      <c r="R38" s="9"/>
      <c r="S38" s="9"/>
      <c r="T38" s="9"/>
      <c r="U38" s="9"/>
    </row>
    <row r="39" spans="2:21">
      <c r="N39" s="22"/>
      <c r="O39" s="9"/>
      <c r="P39" s="9"/>
      <c r="Q39" s="9"/>
      <c r="R39" s="9"/>
      <c r="S39" s="9"/>
      <c r="T39" s="9"/>
      <c r="U39" s="9"/>
    </row>
    <row r="40" spans="2:21">
      <c r="N40" s="22"/>
      <c r="O40" s="9"/>
      <c r="P40" s="9"/>
      <c r="Q40" s="9"/>
      <c r="R40" s="9"/>
      <c r="S40" s="9"/>
      <c r="T40" s="9"/>
      <c r="U40" s="9"/>
    </row>
    <row r="41" spans="2:21">
      <c r="N41" s="22"/>
      <c r="O41" s="9"/>
      <c r="P41" s="9"/>
      <c r="Q41" s="9"/>
      <c r="R41" s="9"/>
      <c r="S41" s="9"/>
      <c r="T41" s="9"/>
      <c r="U41" s="9"/>
    </row>
    <row r="42" spans="2:21">
      <c r="N42" s="22"/>
      <c r="O42" s="9"/>
      <c r="P42" s="9"/>
      <c r="Q42" s="9"/>
      <c r="R42" s="9"/>
      <c r="S42" s="9"/>
      <c r="T42" s="9"/>
      <c r="U42" s="9"/>
    </row>
    <row r="43" spans="2:21">
      <c r="N43" s="22"/>
      <c r="O43" s="9"/>
      <c r="P43" s="9"/>
      <c r="Q43" s="9"/>
      <c r="R43" s="9"/>
      <c r="S43" s="9"/>
      <c r="T43" s="9"/>
      <c r="U43" s="9"/>
    </row>
    <row r="44" spans="2:21">
      <c r="N44" s="22"/>
      <c r="O44" s="9"/>
      <c r="P44" s="9"/>
      <c r="Q44" s="9"/>
      <c r="R44" s="9"/>
      <c r="S44" s="9"/>
      <c r="T44" s="9"/>
      <c r="U44" s="9"/>
    </row>
    <row r="45" spans="2:21">
      <c r="N45" s="22"/>
      <c r="O45" s="9"/>
      <c r="P45" s="9"/>
      <c r="Q45" s="9"/>
      <c r="R45" s="9"/>
      <c r="S45" s="9"/>
      <c r="T45" s="9"/>
      <c r="U45" s="9"/>
    </row>
    <row r="46" spans="2:21">
      <c r="N46" s="22"/>
      <c r="O46" s="9"/>
      <c r="P46" s="9"/>
      <c r="Q46" s="9"/>
      <c r="R46" s="9"/>
      <c r="S46" s="9"/>
      <c r="T46" s="9"/>
      <c r="U46" s="9"/>
    </row>
    <row r="47" spans="2:21">
      <c r="N47" s="22"/>
      <c r="O47" s="9"/>
      <c r="P47" s="9"/>
      <c r="Q47" s="9"/>
      <c r="R47" s="9"/>
      <c r="S47" s="9"/>
      <c r="T47" s="9"/>
      <c r="U47" s="9"/>
    </row>
    <row r="48" spans="2:21">
      <c r="N48" s="21"/>
      <c r="Q48" s="9"/>
    </row>
    <row r="49" spans="14:17">
      <c r="N49" s="21"/>
      <c r="Q49" s="9"/>
    </row>
    <row r="50" spans="14:17">
      <c r="N50" s="21"/>
      <c r="Q50" s="9"/>
    </row>
    <row r="51" spans="14:17">
      <c r="N51" s="21"/>
      <c r="Q51" s="9"/>
    </row>
    <row r="52" spans="14:17">
      <c r="N52" s="21"/>
      <c r="Q52" s="9"/>
    </row>
    <row r="53" spans="14:17">
      <c r="N53" s="21"/>
      <c r="Q53" s="9"/>
    </row>
    <row r="54" spans="14:17">
      <c r="N54" s="21"/>
      <c r="Q54" s="9"/>
    </row>
    <row r="55" spans="14:17">
      <c r="N55" s="21"/>
      <c r="Q55" s="9"/>
    </row>
    <row r="56" spans="14:17">
      <c r="N56" s="21"/>
      <c r="Q56" s="9"/>
    </row>
    <row r="57" spans="14:17">
      <c r="N57" s="21"/>
      <c r="Q57" s="9"/>
    </row>
    <row r="58" spans="14:17">
      <c r="N58" s="21"/>
      <c r="Q58" s="9"/>
    </row>
    <row r="59" spans="14:17">
      <c r="N59" s="21"/>
      <c r="Q59" s="9"/>
    </row>
    <row r="60" spans="14:17">
      <c r="N60" s="21"/>
      <c r="Q60" s="9"/>
    </row>
    <row r="61" spans="14:17">
      <c r="N61" s="21"/>
      <c r="Q61" s="9"/>
    </row>
    <row r="62" spans="14:17">
      <c r="N62" s="21"/>
      <c r="Q62" s="9"/>
    </row>
    <row r="63" spans="14:17">
      <c r="N63" s="21"/>
      <c r="Q63" s="9"/>
    </row>
  </sheetData>
  <autoFilter ref="B3:O36" xr:uid="{1BD3F63B-0E61-4651-AE99-57EA6445F0B3}"/>
  <mergeCells count="2">
    <mergeCell ref="D2:I2"/>
    <mergeCell ref="J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60E36-0DDC-4834-B499-B9D76FED7F7B}">
  <sheetPr>
    <tabColor rgb="FFFFFF00"/>
  </sheetPr>
  <dimension ref="B2:L28"/>
  <sheetViews>
    <sheetView workbookViewId="0">
      <selection activeCell="B12" sqref="B12"/>
    </sheetView>
  </sheetViews>
  <sheetFormatPr defaultRowHeight="15"/>
  <cols>
    <col min="12" max="12" width="75.7109375" customWidth="1"/>
  </cols>
  <sheetData>
    <row r="2" spans="2:12">
      <c r="B2" s="8" t="s">
        <v>77</v>
      </c>
      <c r="C2" s="10"/>
    </row>
    <row r="4" spans="2:12">
      <c r="B4" s="1" t="s">
        <v>78</v>
      </c>
      <c r="L4" s="9"/>
    </row>
    <row r="6" spans="2:12">
      <c r="B6" t="s">
        <v>79</v>
      </c>
    </row>
    <row r="7" spans="2:12">
      <c r="B7" t="s">
        <v>80</v>
      </c>
    </row>
    <row r="8" spans="2:12">
      <c r="B8" s="11" t="s">
        <v>81</v>
      </c>
    </row>
    <row r="9" spans="2:12">
      <c r="B9" s="15" t="s">
        <v>82</v>
      </c>
    </row>
    <row r="10" spans="2:12">
      <c r="B10" t="s">
        <v>83</v>
      </c>
    </row>
    <row r="11" spans="2:12">
      <c r="B11" t="s">
        <v>84</v>
      </c>
    </row>
    <row r="12" spans="2:12">
      <c r="B12" t="s">
        <v>85</v>
      </c>
    </row>
    <row r="13" spans="2:12">
      <c r="B13" t="s">
        <v>86</v>
      </c>
    </row>
    <row r="14" spans="2:12">
      <c r="B14" t="s">
        <v>87</v>
      </c>
    </row>
    <row r="15" spans="2:12">
      <c r="B15" s="11" t="s">
        <v>88</v>
      </c>
    </row>
    <row r="17" spans="2:2">
      <c r="B17" s="1" t="s">
        <v>89</v>
      </c>
    </row>
    <row r="19" spans="2:2">
      <c r="B19" t="s">
        <v>79</v>
      </c>
    </row>
    <row r="20" spans="2:2">
      <c r="B20" t="s">
        <v>90</v>
      </c>
    </row>
    <row r="21" spans="2:2">
      <c r="B21" s="11" t="s">
        <v>81</v>
      </c>
    </row>
    <row r="22" spans="2:2">
      <c r="B22" t="s">
        <v>91</v>
      </c>
    </row>
    <row r="23" spans="2:2">
      <c r="B23" t="s">
        <v>92</v>
      </c>
    </row>
    <row r="24" spans="2:2">
      <c r="B24" t="s">
        <v>93</v>
      </c>
    </row>
    <row r="25" spans="2:2">
      <c r="B25" t="s">
        <v>94</v>
      </c>
    </row>
    <row r="26" spans="2:2">
      <c r="B26" t="s">
        <v>95</v>
      </c>
    </row>
    <row r="27" spans="2:2">
      <c r="B27" t="s">
        <v>96</v>
      </c>
    </row>
    <row r="28" spans="2:2">
      <c r="B28" s="11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6471-B5CE-43BB-A598-D6B208592908}">
  <sheetPr>
    <tabColor rgb="FFFFFF00"/>
  </sheetPr>
  <dimension ref="A1"/>
  <sheetViews>
    <sheetView workbookViewId="0">
      <selection activeCell="M8" sqref="M8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8C331-6E91-4ADE-9CCB-E772962FF78B}">
  <dimension ref="C2:BC77"/>
  <sheetViews>
    <sheetView workbookViewId="0">
      <selection activeCell="AT3" sqref="AT3"/>
    </sheetView>
  </sheetViews>
  <sheetFormatPr defaultRowHeight="15"/>
  <cols>
    <col min="3" max="3" width="69" bestFit="1" customWidth="1"/>
    <col min="10" max="10" width="8.28515625" customWidth="1"/>
    <col min="26" max="55" width="9.140625" style="31"/>
  </cols>
  <sheetData>
    <row r="2" spans="3:45">
      <c r="C2" s="8" t="s">
        <v>97</v>
      </c>
      <c r="Z2" s="31" t="s">
        <v>98</v>
      </c>
    </row>
    <row r="3" spans="3:45">
      <c r="C3" s="25" t="s">
        <v>99</v>
      </c>
      <c r="D3" s="31">
        <v>5</v>
      </c>
    </row>
    <row r="4" spans="3:45">
      <c r="C4" s="25" t="s">
        <v>100</v>
      </c>
      <c r="D4" s="31">
        <v>2</v>
      </c>
      <c r="AA4" s="80">
        <v>1</v>
      </c>
      <c r="AB4" s="80">
        <v>2</v>
      </c>
      <c r="AC4" s="80">
        <v>3</v>
      </c>
      <c r="AD4" s="80">
        <v>4</v>
      </c>
      <c r="AE4" s="80">
        <v>4</v>
      </c>
      <c r="AF4" s="80">
        <v>5</v>
      </c>
      <c r="AG4" s="80">
        <v>6</v>
      </c>
      <c r="AJ4" s="80">
        <v>1</v>
      </c>
      <c r="AK4" s="80">
        <v>2</v>
      </c>
      <c r="AL4" s="80">
        <v>3</v>
      </c>
      <c r="AM4" s="80">
        <v>4</v>
      </c>
      <c r="AN4" s="80">
        <v>4</v>
      </c>
      <c r="AO4" s="80">
        <v>5</v>
      </c>
      <c r="AP4" s="80">
        <v>6</v>
      </c>
    </row>
    <row r="5" spans="3:45">
      <c r="C5" s="25" t="s">
        <v>101</v>
      </c>
      <c r="D5" s="31">
        <v>3</v>
      </c>
      <c r="Z5" s="31" t="s">
        <v>102</v>
      </c>
      <c r="AA5" s="31">
        <v>4</v>
      </c>
      <c r="AB5" s="31">
        <v>2</v>
      </c>
      <c r="AC5" s="31">
        <v>2</v>
      </c>
      <c r="AD5" s="31">
        <v>6</v>
      </c>
      <c r="AE5" s="31">
        <v>3</v>
      </c>
      <c r="AF5" s="31">
        <v>14</v>
      </c>
      <c r="AG5" s="31">
        <v>9</v>
      </c>
      <c r="AI5" s="31" t="s">
        <v>102</v>
      </c>
      <c r="AJ5" s="81">
        <v>0.25</v>
      </c>
      <c r="AK5" s="81">
        <v>0.25</v>
      </c>
      <c r="AL5" s="81">
        <v>5.8823529411764705E-2</v>
      </c>
      <c r="AM5" s="81">
        <v>0.42857142857142855</v>
      </c>
      <c r="AN5" s="81">
        <v>0.1111111111111111</v>
      </c>
      <c r="AO5" s="81">
        <v>0.33333333333333331</v>
      </c>
      <c r="AP5" s="81">
        <v>0.375</v>
      </c>
      <c r="AR5" s="31" t="s">
        <v>102</v>
      </c>
      <c r="AS5" s="82">
        <f>SUM(AJ5:AP5)/7</f>
        <v>0.25811991463251965</v>
      </c>
    </row>
    <row r="6" spans="3:45">
      <c r="D6" s="72" t="s">
        <v>103</v>
      </c>
      <c r="E6" s="72"/>
      <c r="F6" s="72" t="s">
        <v>104</v>
      </c>
      <c r="G6" s="72"/>
      <c r="H6" s="72" t="s">
        <v>105</v>
      </c>
      <c r="I6" s="72"/>
      <c r="J6" s="72" t="s">
        <v>106</v>
      </c>
      <c r="K6" s="72"/>
      <c r="L6" s="72" t="s">
        <v>107</v>
      </c>
      <c r="M6" s="72"/>
      <c r="Z6" s="31" t="s">
        <v>108</v>
      </c>
      <c r="AA6" s="31">
        <v>3</v>
      </c>
      <c r="AC6" s="31">
        <v>1</v>
      </c>
      <c r="AD6" s="31">
        <v>2</v>
      </c>
      <c r="AE6" s="31">
        <v>1</v>
      </c>
      <c r="AF6" s="31">
        <v>3</v>
      </c>
      <c r="AG6" s="31">
        <v>6</v>
      </c>
      <c r="AI6" s="31" t="s">
        <v>108</v>
      </c>
      <c r="AJ6" s="81">
        <v>0.1875</v>
      </c>
      <c r="AK6" s="81">
        <v>0</v>
      </c>
      <c r="AL6" s="81">
        <v>2.9411764705882353E-2</v>
      </c>
      <c r="AM6" s="81">
        <v>0.14285714285714285</v>
      </c>
      <c r="AN6" s="81">
        <v>3.7037037037037035E-2</v>
      </c>
      <c r="AO6" s="81">
        <v>7.1428571428571425E-2</v>
      </c>
      <c r="AP6" s="81">
        <v>0.25</v>
      </c>
      <c r="AR6" s="31" t="s">
        <v>108</v>
      </c>
      <c r="AS6" s="82">
        <f>SUM(AJ6:AP6)/7</f>
        <v>0.10260493086123337</v>
      </c>
    </row>
    <row r="7" spans="3:45">
      <c r="D7" s="14" t="s">
        <v>109</v>
      </c>
      <c r="E7" s="14" t="s">
        <v>110</v>
      </c>
      <c r="F7" s="14" t="s">
        <v>109</v>
      </c>
      <c r="G7" s="14" t="s">
        <v>110</v>
      </c>
      <c r="H7" s="14" t="s">
        <v>109</v>
      </c>
      <c r="I7" s="14" t="s">
        <v>110</v>
      </c>
      <c r="J7" s="14" t="s">
        <v>109</v>
      </c>
      <c r="K7" s="14" t="s">
        <v>110</v>
      </c>
      <c r="L7" s="14" t="s">
        <v>109</v>
      </c>
      <c r="M7" s="14" t="s">
        <v>110</v>
      </c>
      <c r="Z7" s="31" t="s">
        <v>111</v>
      </c>
      <c r="AA7" s="31">
        <v>3</v>
      </c>
      <c r="AB7" s="31">
        <v>4</v>
      </c>
      <c r="AC7" s="31">
        <v>12</v>
      </c>
      <c r="AD7" s="31">
        <v>3</v>
      </c>
      <c r="AE7" s="31">
        <v>6</v>
      </c>
      <c r="AF7" s="31">
        <v>2</v>
      </c>
      <c r="AG7" s="31">
        <v>1</v>
      </c>
      <c r="AI7" s="31" t="s">
        <v>111</v>
      </c>
      <c r="AJ7" s="81">
        <v>0.1875</v>
      </c>
      <c r="AK7" s="81">
        <v>0.5</v>
      </c>
      <c r="AL7" s="81">
        <v>0.35294117647058826</v>
      </c>
      <c r="AM7" s="81">
        <v>0.21428571428571427</v>
      </c>
      <c r="AN7" s="81">
        <v>0.22222222222222221</v>
      </c>
      <c r="AO7" s="81">
        <v>4.7619047619047616E-2</v>
      </c>
      <c r="AP7" s="81">
        <v>4.1666666666666664E-2</v>
      </c>
      <c r="AR7" s="31" t="s">
        <v>111</v>
      </c>
      <c r="AS7" s="82">
        <f>SUM(AJ7:AP7)/7</f>
        <v>0.22374783246631985</v>
      </c>
    </row>
    <row r="8" spans="3:45">
      <c r="C8" s="32" t="s">
        <v>112</v>
      </c>
      <c r="D8" s="78">
        <v>4</v>
      </c>
      <c r="E8" s="78">
        <v>4</v>
      </c>
      <c r="F8" s="78">
        <v>2</v>
      </c>
      <c r="G8" s="78">
        <v>2</v>
      </c>
      <c r="H8" s="78"/>
      <c r="I8" s="78"/>
      <c r="J8" s="78">
        <v>2</v>
      </c>
      <c r="K8" s="78">
        <v>2</v>
      </c>
      <c r="L8" s="78">
        <v>2</v>
      </c>
      <c r="M8" s="78">
        <v>2</v>
      </c>
      <c r="Z8" s="31" t="s">
        <v>113</v>
      </c>
      <c r="AA8" s="31">
        <v>3</v>
      </c>
      <c r="AD8" s="31">
        <v>2</v>
      </c>
      <c r="AE8" s="31">
        <v>2</v>
      </c>
      <c r="AF8" s="31">
        <v>12</v>
      </c>
      <c r="AG8" s="31">
        <v>2</v>
      </c>
      <c r="AI8" s="31" t="s">
        <v>113</v>
      </c>
      <c r="AJ8" s="81">
        <v>0.1875</v>
      </c>
      <c r="AK8" s="81">
        <v>0</v>
      </c>
      <c r="AL8" s="81">
        <v>0</v>
      </c>
      <c r="AM8" s="81">
        <v>0.14285714285714285</v>
      </c>
      <c r="AN8" s="81">
        <v>7.407407407407407E-2</v>
      </c>
      <c r="AO8" s="81">
        <v>0.2857142857142857</v>
      </c>
      <c r="AP8" s="81">
        <v>8.3333333333333329E-2</v>
      </c>
      <c r="AR8" s="31" t="s">
        <v>113</v>
      </c>
      <c r="AS8" s="82">
        <f>SUM(AJ8:AP8)/7</f>
        <v>0.11049697656840514</v>
      </c>
    </row>
    <row r="9" spans="3:45">
      <c r="C9" s="32" t="s">
        <v>114</v>
      </c>
      <c r="D9" s="78"/>
      <c r="E9" s="78"/>
      <c r="F9" s="78"/>
      <c r="G9" s="78"/>
      <c r="H9" s="78">
        <v>1</v>
      </c>
      <c r="I9" s="78">
        <v>1</v>
      </c>
      <c r="J9" s="78"/>
      <c r="K9" s="78"/>
      <c r="L9" s="78">
        <v>1</v>
      </c>
      <c r="M9" s="78">
        <v>2</v>
      </c>
      <c r="Z9" s="31" t="s">
        <v>115</v>
      </c>
      <c r="AC9" s="31">
        <v>8</v>
      </c>
      <c r="AE9" s="31">
        <v>1</v>
      </c>
      <c r="AI9" s="31" t="s">
        <v>115</v>
      </c>
      <c r="AJ9" s="81">
        <v>0</v>
      </c>
      <c r="AK9" s="81">
        <v>0</v>
      </c>
      <c r="AL9" s="81">
        <v>0.23529411764705882</v>
      </c>
      <c r="AM9" s="81">
        <v>0</v>
      </c>
      <c r="AN9" s="81">
        <v>3.7037037037037035E-2</v>
      </c>
      <c r="AO9" s="81">
        <v>0</v>
      </c>
      <c r="AP9" s="81">
        <v>0</v>
      </c>
      <c r="AR9" s="31" t="s">
        <v>115</v>
      </c>
      <c r="AS9" s="82">
        <f>SUM(AJ9:AP9)/7</f>
        <v>3.890445066915655E-2</v>
      </c>
    </row>
    <row r="10" spans="3:45">
      <c r="C10" s="32" t="s">
        <v>116</v>
      </c>
      <c r="D10" s="78">
        <v>3</v>
      </c>
      <c r="E10" s="78">
        <v>3</v>
      </c>
      <c r="F10" s="78">
        <v>3</v>
      </c>
      <c r="G10" s="78">
        <v>3</v>
      </c>
      <c r="H10" s="78"/>
      <c r="I10" s="78"/>
      <c r="J10" s="78">
        <v>2</v>
      </c>
      <c r="K10" s="78">
        <v>3</v>
      </c>
      <c r="L10" s="78">
        <v>1</v>
      </c>
      <c r="M10" s="78"/>
      <c r="Z10" s="31" t="s">
        <v>117</v>
      </c>
      <c r="AA10" s="31">
        <v>1</v>
      </c>
      <c r="AB10" s="31">
        <v>1</v>
      </c>
      <c r="AC10" s="31">
        <v>11</v>
      </c>
      <c r="AD10" s="31">
        <v>1</v>
      </c>
      <c r="AE10" s="31">
        <v>14</v>
      </c>
      <c r="AF10" s="31">
        <v>8</v>
      </c>
      <c r="AG10" s="31">
        <v>6</v>
      </c>
      <c r="AI10" s="31" t="s">
        <v>117</v>
      </c>
      <c r="AJ10" s="81">
        <v>6.25E-2</v>
      </c>
      <c r="AK10" s="81">
        <v>0.125</v>
      </c>
      <c r="AL10" s="81">
        <v>0.3235294117647059</v>
      </c>
      <c r="AM10" s="81">
        <v>7.1428571428571425E-2</v>
      </c>
      <c r="AN10" s="81">
        <v>0.51851851851851849</v>
      </c>
      <c r="AO10" s="81">
        <v>0.19047619047619047</v>
      </c>
      <c r="AP10" s="81">
        <v>0.25</v>
      </c>
      <c r="AR10" s="31" t="s">
        <v>117</v>
      </c>
      <c r="AS10" s="82">
        <f>SUM(AJ10:AP10)/7</f>
        <v>0.22020752745542663</v>
      </c>
    </row>
    <row r="11" spans="3:45">
      <c r="C11" s="33" t="s">
        <v>118</v>
      </c>
      <c r="D11" s="78">
        <v>2</v>
      </c>
      <c r="E11" s="78">
        <v>2</v>
      </c>
      <c r="F11" s="78">
        <v>3</v>
      </c>
      <c r="G11" s="78">
        <v>4</v>
      </c>
      <c r="H11" s="78">
        <v>8</v>
      </c>
      <c r="I11" s="78">
        <v>7</v>
      </c>
      <c r="J11" s="78">
        <v>5</v>
      </c>
      <c r="K11" s="78">
        <v>5</v>
      </c>
      <c r="L11" s="78"/>
      <c r="M11" s="78"/>
      <c r="Z11" s="31" t="s">
        <v>119</v>
      </c>
      <c r="AA11" s="31">
        <v>2</v>
      </c>
      <c r="AB11" s="31">
        <v>1</v>
      </c>
      <c r="AF11" s="31">
        <v>3</v>
      </c>
      <c r="AI11" s="31" t="s">
        <v>119</v>
      </c>
      <c r="AJ11" s="81">
        <v>0.125</v>
      </c>
      <c r="AK11" s="81">
        <v>0.125</v>
      </c>
      <c r="AL11" s="81">
        <v>0</v>
      </c>
      <c r="AM11" s="81">
        <v>0</v>
      </c>
      <c r="AN11" s="81">
        <v>0</v>
      </c>
      <c r="AO11" s="81">
        <v>7.1428571428571425E-2</v>
      </c>
      <c r="AP11" s="81">
        <v>0</v>
      </c>
      <c r="AR11" s="31" t="s">
        <v>119</v>
      </c>
      <c r="AS11" s="82">
        <f>SUM(AJ11:AP11)/7</f>
        <v>4.5918367346938771E-2</v>
      </c>
    </row>
    <row r="12" spans="3:45">
      <c r="C12" s="32" t="s">
        <v>120</v>
      </c>
      <c r="D12" s="78"/>
      <c r="E12" s="78"/>
      <c r="F12" s="78">
        <v>1</v>
      </c>
      <c r="G12" s="78"/>
      <c r="H12" s="78"/>
      <c r="I12" s="78"/>
      <c r="J12" s="78"/>
      <c r="K12" s="78"/>
      <c r="L12" s="78">
        <v>1</v>
      </c>
      <c r="M12" s="78">
        <v>1</v>
      </c>
      <c r="AJ12" s="31">
        <v>16</v>
      </c>
      <c r="AK12" s="31">
        <v>8</v>
      </c>
      <c r="AL12" s="31">
        <v>34</v>
      </c>
      <c r="AM12" s="31">
        <v>14</v>
      </c>
      <c r="AN12" s="31">
        <v>27</v>
      </c>
      <c r="AO12" s="31">
        <v>42</v>
      </c>
      <c r="AP12" s="31">
        <v>24</v>
      </c>
    </row>
    <row r="13" spans="3:45">
      <c r="Z13" s="31" t="s">
        <v>121</v>
      </c>
    </row>
    <row r="15" spans="3:45">
      <c r="C15" s="1" t="s">
        <v>122</v>
      </c>
      <c r="AA15" s="83">
        <v>2</v>
      </c>
      <c r="AB15" s="83">
        <v>7</v>
      </c>
      <c r="AC15" s="83">
        <v>7</v>
      </c>
      <c r="AD15" s="83">
        <v>8</v>
      </c>
      <c r="AJ15" s="83">
        <v>2</v>
      </c>
      <c r="AK15" s="83">
        <v>7</v>
      </c>
      <c r="AL15" s="83">
        <v>7</v>
      </c>
      <c r="AM15" s="83">
        <v>8</v>
      </c>
    </row>
    <row r="16" spans="3:45">
      <c r="D16" s="1" t="s">
        <v>123</v>
      </c>
      <c r="E16" s="1" t="s">
        <v>124</v>
      </c>
      <c r="F16" s="1" t="s">
        <v>125</v>
      </c>
      <c r="G16" s="1" t="s">
        <v>126</v>
      </c>
      <c r="H16" s="1" t="s">
        <v>127</v>
      </c>
      <c r="I16" s="1" t="s">
        <v>128</v>
      </c>
      <c r="J16" s="1" t="s">
        <v>129</v>
      </c>
      <c r="K16" s="36"/>
      <c r="L16" s="36"/>
      <c r="M16" s="36"/>
      <c r="N16" s="36"/>
      <c r="Z16" s="31" t="s">
        <v>102</v>
      </c>
      <c r="AB16" s="79">
        <f>3.5+0.25+1+1/3+6.5</f>
        <v>11.583333333333332</v>
      </c>
      <c r="AC16" s="79">
        <f>6+3.25+2/3+1.5</f>
        <v>11.416666666666666</v>
      </c>
      <c r="AD16" s="31">
        <v>4</v>
      </c>
      <c r="AI16" s="31" t="s">
        <v>102</v>
      </c>
      <c r="AJ16" s="81">
        <v>0</v>
      </c>
      <c r="AK16" s="81">
        <v>0.25693160813308685</v>
      </c>
      <c r="AL16" s="81">
        <v>0.31712962962962959</v>
      </c>
      <c r="AM16" s="81">
        <v>8.8888888888888892E-2</v>
      </c>
      <c r="AO16" s="31" t="s">
        <v>102</v>
      </c>
      <c r="AP16" s="82">
        <f>SUM(AJ16:AM16)/4</f>
        <v>0.16573753166290134</v>
      </c>
    </row>
    <row r="17" spans="3:42">
      <c r="C17" t="s">
        <v>102</v>
      </c>
      <c r="D17" s="31">
        <v>4</v>
      </c>
      <c r="E17" s="31">
        <v>2</v>
      </c>
      <c r="F17" s="31">
        <v>2</v>
      </c>
      <c r="G17" s="31">
        <v>6</v>
      </c>
      <c r="H17" s="31">
        <v>3</v>
      </c>
      <c r="I17" s="31">
        <v>14</v>
      </c>
      <c r="J17" s="31">
        <v>9</v>
      </c>
      <c r="K17" s="48"/>
      <c r="L17" s="77"/>
      <c r="M17" s="77"/>
      <c r="N17" s="48"/>
      <c r="Z17" s="31" t="s">
        <v>108</v>
      </c>
      <c r="AA17" s="79">
        <v>0.25</v>
      </c>
      <c r="AB17" s="79">
        <f>2+3.5+1+1.75</f>
        <v>8.25</v>
      </c>
      <c r="AC17" s="79">
        <f>1+2/3+3.25+2</f>
        <v>6.9166666666666661</v>
      </c>
      <c r="AI17" s="31" t="s">
        <v>108</v>
      </c>
      <c r="AJ17" s="81">
        <v>4.1666666666666664E-2</v>
      </c>
      <c r="AK17" s="81">
        <v>0.18299445471349352</v>
      </c>
      <c r="AL17" s="81">
        <v>0.19212962962962962</v>
      </c>
      <c r="AM17" s="81">
        <v>0</v>
      </c>
      <c r="AO17" s="31" t="s">
        <v>108</v>
      </c>
      <c r="AP17" s="82">
        <f>SUM(AJ17:AM17)/4</f>
        <v>0.10419768775244745</v>
      </c>
    </row>
    <row r="18" spans="3:42">
      <c r="C18" t="s">
        <v>108</v>
      </c>
      <c r="D18" s="31">
        <v>3</v>
      </c>
      <c r="E18" s="31"/>
      <c r="F18" s="31">
        <v>1</v>
      </c>
      <c r="G18" s="31">
        <v>2</v>
      </c>
      <c r="H18" s="31">
        <v>1</v>
      </c>
      <c r="I18" s="31">
        <v>3</v>
      </c>
      <c r="J18" s="31">
        <v>6</v>
      </c>
      <c r="K18" s="34"/>
      <c r="L18" s="34"/>
      <c r="M18" s="34"/>
      <c r="Z18" s="31" t="s">
        <v>111</v>
      </c>
      <c r="AA18" s="79">
        <f>1.75+1/3</f>
        <v>2.0833333333333335</v>
      </c>
      <c r="AB18" s="79">
        <f>0.5+1+2/3</f>
        <v>2.1666666666666665</v>
      </c>
      <c r="AC18" s="79">
        <f>0.5+0.25+1/3+1</f>
        <v>2.083333333333333</v>
      </c>
      <c r="AD18" s="31">
        <v>13.5</v>
      </c>
      <c r="AI18" s="31" t="s">
        <v>111</v>
      </c>
      <c r="AJ18" s="81">
        <v>0.34722222222222227</v>
      </c>
      <c r="AK18" s="81">
        <v>4.8059149722735672E-2</v>
      </c>
      <c r="AL18" s="81">
        <v>5.7870370370370364E-2</v>
      </c>
      <c r="AM18" s="81">
        <v>0.3</v>
      </c>
      <c r="AO18" s="31" t="s">
        <v>111</v>
      </c>
      <c r="AP18" s="82">
        <f>SUM(AJ18:AM18)/4</f>
        <v>0.18828793557883206</v>
      </c>
    </row>
    <row r="19" spans="3:42">
      <c r="C19" t="s">
        <v>111</v>
      </c>
      <c r="D19" s="31">
        <v>3</v>
      </c>
      <c r="E19" s="31">
        <v>4</v>
      </c>
      <c r="F19" s="31">
        <v>12</v>
      </c>
      <c r="G19" s="31">
        <v>3</v>
      </c>
      <c r="H19" s="31">
        <v>6</v>
      </c>
      <c r="I19" s="31">
        <v>2</v>
      </c>
      <c r="J19" s="31">
        <v>1</v>
      </c>
      <c r="K19" s="34"/>
      <c r="L19" s="34"/>
      <c r="M19" s="34"/>
      <c r="Z19" s="31" t="s">
        <v>113</v>
      </c>
      <c r="AA19" s="79">
        <f>0.75+1/3</f>
        <v>1.0833333333333333</v>
      </c>
      <c r="AB19" s="79">
        <v>1.5</v>
      </c>
      <c r="AD19" s="31">
        <v>23.5</v>
      </c>
      <c r="AI19" s="31" t="s">
        <v>113</v>
      </c>
      <c r="AJ19" s="81">
        <v>0.18055555555555555</v>
      </c>
      <c r="AK19" s="81">
        <v>3.3271719038817003E-2</v>
      </c>
      <c r="AL19" s="81">
        <v>0</v>
      </c>
      <c r="AM19" s="81">
        <v>0.52222222222222225</v>
      </c>
      <c r="AO19" s="31" t="s">
        <v>113</v>
      </c>
      <c r="AP19" s="82">
        <f>SUM(AJ19:AM19)/4</f>
        <v>0.1840123742041487</v>
      </c>
    </row>
    <row r="20" spans="3:42">
      <c r="C20" t="s">
        <v>113</v>
      </c>
      <c r="D20" s="31">
        <v>3</v>
      </c>
      <c r="E20" s="31"/>
      <c r="F20" s="31"/>
      <c r="G20" s="31">
        <v>2</v>
      </c>
      <c r="H20" s="31">
        <v>2</v>
      </c>
      <c r="I20" s="31">
        <v>12</v>
      </c>
      <c r="J20" s="31">
        <v>2</v>
      </c>
      <c r="K20" s="34"/>
      <c r="L20" s="34"/>
      <c r="Z20" s="31" t="s">
        <v>115</v>
      </c>
      <c r="AB20" s="84">
        <v>2</v>
      </c>
      <c r="AD20" s="31">
        <v>1</v>
      </c>
      <c r="AI20" s="31" t="s">
        <v>115</v>
      </c>
      <c r="AJ20" s="81">
        <v>0</v>
      </c>
      <c r="AK20" s="81">
        <v>4.4362292051756007E-2</v>
      </c>
      <c r="AL20" s="81">
        <v>0</v>
      </c>
      <c r="AM20" s="81">
        <v>2.2222222222222223E-2</v>
      </c>
      <c r="AO20" s="31" t="s">
        <v>115</v>
      </c>
      <c r="AP20" s="82">
        <f>SUM(AJ20:AM20)/4</f>
        <v>1.6646128568494557E-2</v>
      </c>
    </row>
    <row r="21" spans="3:42">
      <c r="C21" t="s">
        <v>115</v>
      </c>
      <c r="D21" s="31"/>
      <c r="E21" s="31"/>
      <c r="F21" s="31">
        <v>8</v>
      </c>
      <c r="G21" s="31"/>
      <c r="H21" s="31">
        <v>1</v>
      </c>
      <c r="I21" s="31"/>
      <c r="J21" s="31"/>
      <c r="L21" s="35"/>
      <c r="Z21" s="31" t="s">
        <v>117</v>
      </c>
      <c r="AA21" s="79">
        <f>2.25+1/3</f>
        <v>2.5833333333333335</v>
      </c>
      <c r="AB21" s="79">
        <f>11.5+2.5+1+1+1.5+0.25</f>
        <v>17.75</v>
      </c>
      <c r="AC21" s="79">
        <f>5+1.25+2/3+3</f>
        <v>9.9166666666666679</v>
      </c>
      <c r="AD21" s="31">
        <v>2.5</v>
      </c>
      <c r="AI21" s="31" t="s">
        <v>117</v>
      </c>
      <c r="AJ21" s="81">
        <v>0.43055555555555558</v>
      </c>
      <c r="AK21" s="81">
        <v>0.39371534195933455</v>
      </c>
      <c r="AL21" s="81">
        <v>0.27546296296296302</v>
      </c>
      <c r="AM21" s="81">
        <v>5.5555555555555552E-2</v>
      </c>
      <c r="AO21" s="31" t="s">
        <v>117</v>
      </c>
      <c r="AP21" s="82">
        <f>SUM(AJ21:AM21)/4</f>
        <v>0.28882235400835216</v>
      </c>
    </row>
    <row r="22" spans="3:42">
      <c r="C22" t="s">
        <v>117</v>
      </c>
      <c r="D22" s="31">
        <v>1</v>
      </c>
      <c r="E22" s="31">
        <v>1</v>
      </c>
      <c r="F22" s="31">
        <v>11</v>
      </c>
      <c r="G22" s="31">
        <v>1</v>
      </c>
      <c r="H22" s="31">
        <v>14</v>
      </c>
      <c r="I22" s="31">
        <v>8</v>
      </c>
      <c r="J22" s="31">
        <v>6</v>
      </c>
      <c r="K22" s="34"/>
      <c r="L22" s="34"/>
      <c r="M22" s="34"/>
      <c r="Z22" s="31" t="s">
        <v>119</v>
      </c>
      <c r="AB22" s="79">
        <f>1.5+1/3</f>
        <v>1.8333333333333333</v>
      </c>
      <c r="AC22" s="79">
        <f>0.5+2/3+3+1.5</f>
        <v>5.6666666666666661</v>
      </c>
      <c r="AD22" s="31">
        <v>0.5</v>
      </c>
      <c r="AI22" s="31" t="s">
        <v>119</v>
      </c>
      <c r="AJ22" s="81">
        <v>0</v>
      </c>
      <c r="AK22" s="81">
        <v>4.0665434380776334E-2</v>
      </c>
      <c r="AL22" s="81">
        <v>0.15740740740740738</v>
      </c>
      <c r="AM22" s="81">
        <v>1.1111111111111112E-2</v>
      </c>
      <c r="AO22" s="31" t="s">
        <v>119</v>
      </c>
      <c r="AP22" s="82">
        <f>SUM(AJ22:AM22)/4</f>
        <v>5.2295988224823703E-2</v>
      </c>
    </row>
    <row r="23" spans="3:42">
      <c r="C23" t="s">
        <v>119</v>
      </c>
      <c r="D23" s="31">
        <v>2</v>
      </c>
      <c r="E23" s="31">
        <v>1</v>
      </c>
      <c r="F23" s="31"/>
      <c r="G23" s="31"/>
      <c r="H23" s="31"/>
      <c r="I23" s="31">
        <v>3</v>
      </c>
      <c r="J23" s="31"/>
      <c r="L23" s="34"/>
      <c r="M23" s="34"/>
      <c r="AJ23" s="31">
        <v>6</v>
      </c>
      <c r="AK23" s="31">
        <v>45.083333333333336</v>
      </c>
      <c r="AL23" s="31">
        <v>36</v>
      </c>
      <c r="AM23" s="31">
        <v>45</v>
      </c>
    </row>
    <row r="24" spans="3:42">
      <c r="Z24" s="31" t="s">
        <v>130</v>
      </c>
    </row>
    <row r="26" spans="3:42">
      <c r="C26" s="8" t="s">
        <v>97</v>
      </c>
      <c r="AA26" s="80">
        <v>1</v>
      </c>
    </row>
    <row r="27" spans="3:42">
      <c r="C27" s="25" t="s">
        <v>131</v>
      </c>
      <c r="D27" s="31">
        <v>1</v>
      </c>
      <c r="Z27" s="31" t="s">
        <v>102</v>
      </c>
      <c r="AA27" s="31">
        <v>3</v>
      </c>
    </row>
    <row r="28" spans="3:42">
      <c r="C28" s="25" t="s">
        <v>100</v>
      </c>
      <c r="D28" s="31">
        <v>1</v>
      </c>
      <c r="Z28" s="31" t="s">
        <v>108</v>
      </c>
      <c r="AA28" s="31">
        <v>6</v>
      </c>
    </row>
    <row r="29" spans="3:42">
      <c r="C29" s="25" t="s">
        <v>101</v>
      </c>
      <c r="D29" s="31">
        <v>1</v>
      </c>
      <c r="Z29" s="31" t="s">
        <v>111</v>
      </c>
      <c r="AA29" s="31">
        <v>3</v>
      </c>
    </row>
    <row r="30" spans="3:42">
      <c r="D30" s="72" t="s">
        <v>103</v>
      </c>
      <c r="E30" s="72"/>
      <c r="F30" s="72" t="s">
        <v>104</v>
      </c>
      <c r="G30" s="72"/>
      <c r="H30" s="72" t="s">
        <v>105</v>
      </c>
      <c r="I30" s="72"/>
      <c r="J30" s="72" t="s">
        <v>106</v>
      </c>
      <c r="K30" s="72"/>
      <c r="L30" s="72" t="s">
        <v>107</v>
      </c>
      <c r="M30" s="72"/>
      <c r="Z30" s="31" t="s">
        <v>113</v>
      </c>
    </row>
    <row r="31" spans="3:42">
      <c r="D31" s="14" t="s">
        <v>109</v>
      </c>
      <c r="E31" s="14" t="s">
        <v>110</v>
      </c>
      <c r="F31" s="14" t="s">
        <v>109</v>
      </c>
      <c r="G31" s="14" t="s">
        <v>110</v>
      </c>
      <c r="H31" s="14" t="s">
        <v>109</v>
      </c>
      <c r="I31" s="14" t="s">
        <v>110</v>
      </c>
      <c r="J31" s="14" t="s">
        <v>109</v>
      </c>
      <c r="K31" s="14" t="s">
        <v>110</v>
      </c>
      <c r="L31" s="14" t="s">
        <v>109</v>
      </c>
      <c r="M31" s="14" t="s">
        <v>110</v>
      </c>
      <c r="Z31" s="31" t="s">
        <v>115</v>
      </c>
    </row>
    <row r="32" spans="3:42">
      <c r="C32" s="32" t="s">
        <v>112</v>
      </c>
      <c r="D32" s="78"/>
      <c r="E32" s="78"/>
      <c r="F32" s="78"/>
      <c r="G32" s="78"/>
      <c r="H32" s="78"/>
      <c r="I32" s="78"/>
      <c r="J32" s="78">
        <v>1</v>
      </c>
      <c r="K32" s="78">
        <v>1</v>
      </c>
      <c r="L32" s="78">
        <v>1</v>
      </c>
      <c r="M32" s="78">
        <v>1</v>
      </c>
      <c r="Z32" s="31" t="s">
        <v>117</v>
      </c>
      <c r="AA32" s="31">
        <v>4</v>
      </c>
    </row>
    <row r="33" spans="3:44">
      <c r="C33" s="32" t="s">
        <v>114</v>
      </c>
      <c r="D33" s="78"/>
      <c r="E33" s="78"/>
      <c r="F33" s="78"/>
      <c r="G33" s="78"/>
      <c r="H33" s="78"/>
      <c r="I33" s="78"/>
      <c r="J33" s="78"/>
      <c r="K33" s="78"/>
      <c r="L33" s="78">
        <v>1</v>
      </c>
      <c r="M33" s="78">
        <v>1</v>
      </c>
      <c r="Z33" s="31" t="s">
        <v>119</v>
      </c>
    </row>
    <row r="34" spans="3:44">
      <c r="C34" s="32" t="s">
        <v>116</v>
      </c>
      <c r="D34" s="78">
        <v>2</v>
      </c>
      <c r="E34" s="78">
        <v>2</v>
      </c>
      <c r="F34" s="78">
        <v>1</v>
      </c>
      <c r="G34" s="78">
        <v>1</v>
      </c>
      <c r="H34" s="78">
        <v>1</v>
      </c>
      <c r="I34" s="78">
        <v>2</v>
      </c>
      <c r="J34" s="78"/>
      <c r="K34" s="78"/>
      <c r="L34" s="78"/>
      <c r="M34" s="78"/>
    </row>
    <row r="35" spans="3:44">
      <c r="C35" s="33" t="s">
        <v>118</v>
      </c>
      <c r="D35" s="78">
        <v>1</v>
      </c>
      <c r="E35" s="78">
        <v>1</v>
      </c>
      <c r="F35" s="78">
        <v>2</v>
      </c>
      <c r="G35" s="78">
        <v>2</v>
      </c>
      <c r="H35" s="78">
        <v>2</v>
      </c>
      <c r="I35" s="78">
        <v>1</v>
      </c>
      <c r="J35" s="78"/>
      <c r="K35" s="78">
        <v>1</v>
      </c>
      <c r="L35" s="78"/>
      <c r="M35" s="78"/>
      <c r="Z35" s="31" t="s">
        <v>132</v>
      </c>
    </row>
    <row r="36" spans="3:44">
      <c r="C36" s="32" t="s">
        <v>120</v>
      </c>
      <c r="D36" s="78"/>
      <c r="E36" s="78"/>
      <c r="F36" s="78"/>
      <c r="G36" s="78"/>
      <c r="H36" s="78"/>
      <c r="I36" s="78"/>
      <c r="J36" s="78">
        <v>1</v>
      </c>
      <c r="K36" s="78"/>
      <c r="L36" s="78"/>
      <c r="M36" s="78"/>
    </row>
    <row r="37" spans="3:44">
      <c r="AA37" s="83" t="s">
        <v>133</v>
      </c>
      <c r="AB37" s="83">
        <v>3</v>
      </c>
    </row>
    <row r="38" spans="3:44">
      <c r="Z38" s="31" t="s">
        <v>102</v>
      </c>
      <c r="AA38" s="79">
        <f>1.5+1/3</f>
        <v>1.8333333333333333</v>
      </c>
      <c r="AB38" s="79">
        <f>5+2/3+0.75</f>
        <v>6.416666666666667</v>
      </c>
    </row>
    <row r="39" spans="3:44">
      <c r="C39" s="1" t="s">
        <v>122</v>
      </c>
      <c r="Z39" s="31" t="s">
        <v>108</v>
      </c>
      <c r="AA39" s="31">
        <v>3</v>
      </c>
      <c r="AB39" s="31">
        <v>3</v>
      </c>
    </row>
    <row r="40" spans="3:44">
      <c r="D40" s="36" t="s">
        <v>123</v>
      </c>
      <c r="E40" s="36" t="s">
        <v>124</v>
      </c>
      <c r="F40" s="36" t="s">
        <v>125</v>
      </c>
      <c r="G40" s="1"/>
      <c r="Z40" s="31" t="s">
        <v>111</v>
      </c>
      <c r="AA40" s="31">
        <v>2.5</v>
      </c>
      <c r="AB40" s="79">
        <f>5.5+6+5.25+2/3</f>
        <v>17.416666666666668</v>
      </c>
    </row>
    <row r="41" spans="3:44">
      <c r="C41" t="s">
        <v>102</v>
      </c>
      <c r="D41" s="31">
        <v>3</v>
      </c>
      <c r="E41" s="79">
        <f>1.5+1/3</f>
        <v>1.8333333333333333</v>
      </c>
      <c r="F41" s="79">
        <f>5+2/3+0.75</f>
        <v>6.416666666666667</v>
      </c>
      <c r="Z41" s="31" t="s">
        <v>113</v>
      </c>
      <c r="AB41" s="79">
        <f>3+1/3+0.5</f>
        <v>3.8333333333333335</v>
      </c>
    </row>
    <row r="42" spans="3:44">
      <c r="C42" t="s">
        <v>108</v>
      </c>
      <c r="D42" s="31">
        <v>6</v>
      </c>
      <c r="E42" s="31">
        <v>3</v>
      </c>
      <c r="F42" s="31">
        <v>3</v>
      </c>
      <c r="Z42" s="31" t="s">
        <v>115</v>
      </c>
      <c r="AB42" s="79">
        <f>1.25+1/3</f>
        <v>1.5833333333333333</v>
      </c>
    </row>
    <row r="43" spans="3:44">
      <c r="C43" t="s">
        <v>111</v>
      </c>
      <c r="D43" s="31">
        <v>3</v>
      </c>
      <c r="E43" s="31">
        <v>2.5</v>
      </c>
      <c r="F43" s="79">
        <f>5.5+6+5.25+2/3</f>
        <v>17.416666666666668</v>
      </c>
      <c r="Z43" s="31" t="s">
        <v>117</v>
      </c>
      <c r="AA43" s="31">
        <v>4</v>
      </c>
      <c r="AB43" s="79">
        <f>11.5+4.5+1+2.75</f>
        <v>19.75</v>
      </c>
    </row>
    <row r="44" spans="3:44">
      <c r="C44" t="s">
        <v>113</v>
      </c>
      <c r="D44" s="31"/>
      <c r="E44" s="31"/>
      <c r="F44" s="79">
        <f>3+1/3+0.5</f>
        <v>3.8333333333333335</v>
      </c>
      <c r="Z44" s="31" t="s">
        <v>119</v>
      </c>
      <c r="AA44" s="31">
        <v>3</v>
      </c>
      <c r="AB44" s="31">
        <v>1</v>
      </c>
    </row>
    <row r="45" spans="3:44">
      <c r="C45" t="s">
        <v>115</v>
      </c>
      <c r="D45" s="31"/>
      <c r="E45" s="31"/>
      <c r="F45" s="79">
        <f>1.25+1/3</f>
        <v>1.5833333333333333</v>
      </c>
    </row>
    <row r="46" spans="3:44">
      <c r="C46" t="s">
        <v>117</v>
      </c>
      <c r="D46" s="31">
        <v>4</v>
      </c>
      <c r="E46" s="31">
        <v>4</v>
      </c>
      <c r="F46" s="79">
        <f>11.5+4.5+1+2.75</f>
        <v>19.75</v>
      </c>
      <c r="Z46" s="31" t="s">
        <v>134</v>
      </c>
    </row>
    <row r="47" spans="3:44">
      <c r="C47" t="s">
        <v>119</v>
      </c>
      <c r="D47" s="31"/>
      <c r="E47" s="31">
        <v>3</v>
      </c>
      <c r="F47" s="31">
        <v>1</v>
      </c>
    </row>
    <row r="48" spans="3:44">
      <c r="AA48" s="80">
        <v>1</v>
      </c>
      <c r="AB48" s="80">
        <v>2</v>
      </c>
      <c r="AC48" s="80">
        <v>3</v>
      </c>
      <c r="AD48" s="80">
        <v>4</v>
      </c>
      <c r="AE48" s="80">
        <v>4</v>
      </c>
      <c r="AF48" s="80">
        <v>5</v>
      </c>
      <c r="AG48" s="80">
        <v>6</v>
      </c>
      <c r="AH48" s="80">
        <v>1</v>
      </c>
      <c r="AK48" s="80">
        <v>1</v>
      </c>
      <c r="AL48" s="80">
        <v>2</v>
      </c>
      <c r="AM48" s="80">
        <v>3</v>
      </c>
      <c r="AN48" s="80">
        <v>4</v>
      </c>
      <c r="AO48" s="80">
        <v>4</v>
      </c>
      <c r="AP48" s="80">
        <v>5</v>
      </c>
      <c r="AQ48" s="80">
        <v>6</v>
      </c>
      <c r="AR48" s="80">
        <v>1</v>
      </c>
    </row>
    <row r="49" spans="26:47">
      <c r="Z49" s="31" t="s">
        <v>102</v>
      </c>
      <c r="AA49" s="31">
        <v>4</v>
      </c>
      <c r="AB49" s="31">
        <v>2</v>
      </c>
      <c r="AC49" s="31">
        <v>2</v>
      </c>
      <c r="AD49" s="31">
        <v>6</v>
      </c>
      <c r="AE49" s="31">
        <v>3</v>
      </c>
      <c r="AF49" s="31">
        <v>14</v>
      </c>
      <c r="AG49" s="31">
        <v>9</v>
      </c>
      <c r="AH49" s="31">
        <v>3</v>
      </c>
      <c r="AJ49" s="31" t="s">
        <v>102</v>
      </c>
      <c r="AK49" s="81">
        <v>0.25</v>
      </c>
      <c r="AL49" s="81">
        <v>0.25</v>
      </c>
      <c r="AM49" s="81">
        <v>5.8823529411764705E-2</v>
      </c>
      <c r="AN49" s="81">
        <v>0.42857142857142855</v>
      </c>
      <c r="AO49" s="81">
        <v>0.1111111111111111</v>
      </c>
      <c r="AP49" s="81">
        <v>0.33333333333333331</v>
      </c>
      <c r="AQ49" s="81">
        <v>0.375</v>
      </c>
      <c r="AR49" s="81">
        <v>0.1875</v>
      </c>
      <c r="AT49" s="31" t="s">
        <v>102</v>
      </c>
      <c r="AU49" s="82">
        <f>SUM(AK49:AR49)/8</f>
        <v>0.24929242530345472</v>
      </c>
    </row>
    <row r="50" spans="26:47">
      <c r="Z50" s="31" t="s">
        <v>108</v>
      </c>
      <c r="AA50" s="31">
        <v>3</v>
      </c>
      <c r="AC50" s="31">
        <v>1</v>
      </c>
      <c r="AD50" s="31">
        <v>2</v>
      </c>
      <c r="AE50" s="31">
        <v>1</v>
      </c>
      <c r="AF50" s="31">
        <v>3</v>
      </c>
      <c r="AG50" s="31">
        <v>6</v>
      </c>
      <c r="AH50" s="31">
        <v>6</v>
      </c>
      <c r="AJ50" s="31" t="s">
        <v>108</v>
      </c>
      <c r="AK50" s="81">
        <v>0.1875</v>
      </c>
      <c r="AL50" s="81">
        <v>0</v>
      </c>
      <c r="AM50" s="81">
        <v>2.9411764705882353E-2</v>
      </c>
      <c r="AN50" s="81">
        <v>0.14285714285714285</v>
      </c>
      <c r="AO50" s="81">
        <v>3.7037037037037035E-2</v>
      </c>
      <c r="AP50" s="81">
        <v>7.1428571428571425E-2</v>
      </c>
      <c r="AQ50" s="81">
        <v>0.25</v>
      </c>
      <c r="AR50" s="81">
        <v>0.375</v>
      </c>
      <c r="AT50" s="31" t="s">
        <v>108</v>
      </c>
      <c r="AU50" s="82">
        <f>SUM(AK50:AR50)/8</f>
        <v>0.13665431450357921</v>
      </c>
    </row>
    <row r="51" spans="26:47">
      <c r="Z51" s="31" t="s">
        <v>111</v>
      </c>
      <c r="AA51" s="31">
        <v>3</v>
      </c>
      <c r="AB51" s="31">
        <v>4</v>
      </c>
      <c r="AC51" s="31">
        <v>12</v>
      </c>
      <c r="AD51" s="31">
        <v>3</v>
      </c>
      <c r="AE51" s="31">
        <v>6</v>
      </c>
      <c r="AF51" s="31">
        <v>2</v>
      </c>
      <c r="AG51" s="31">
        <v>1</v>
      </c>
      <c r="AH51" s="31">
        <v>3</v>
      </c>
      <c r="AJ51" s="31" t="s">
        <v>111</v>
      </c>
      <c r="AK51" s="81">
        <v>0.1875</v>
      </c>
      <c r="AL51" s="81">
        <v>0.5</v>
      </c>
      <c r="AM51" s="81">
        <v>0.35294117647058826</v>
      </c>
      <c r="AN51" s="81">
        <v>0.21428571428571427</v>
      </c>
      <c r="AO51" s="81">
        <v>0.22222222222222221</v>
      </c>
      <c r="AP51" s="81">
        <v>4.7619047619047616E-2</v>
      </c>
      <c r="AQ51" s="81">
        <v>4.1666666666666664E-2</v>
      </c>
      <c r="AR51" s="81">
        <v>0.1875</v>
      </c>
      <c r="AT51" s="31" t="s">
        <v>111</v>
      </c>
      <c r="AU51" s="82">
        <f>SUM(AK51:AR51)/8</f>
        <v>0.21921685340802988</v>
      </c>
    </row>
    <row r="52" spans="26:47">
      <c r="Z52" s="31" t="s">
        <v>113</v>
      </c>
      <c r="AA52" s="31">
        <v>3</v>
      </c>
      <c r="AD52" s="31">
        <v>2</v>
      </c>
      <c r="AE52" s="31">
        <v>2</v>
      </c>
      <c r="AF52" s="31">
        <v>12</v>
      </c>
      <c r="AG52" s="31">
        <v>2</v>
      </c>
      <c r="AJ52" s="31" t="s">
        <v>113</v>
      </c>
      <c r="AK52" s="81">
        <v>0.1875</v>
      </c>
      <c r="AL52" s="81">
        <v>0</v>
      </c>
      <c r="AM52" s="81">
        <v>0</v>
      </c>
      <c r="AN52" s="81">
        <v>0.14285714285714285</v>
      </c>
      <c r="AO52" s="81">
        <v>7.407407407407407E-2</v>
      </c>
      <c r="AP52" s="81">
        <v>0.2857142857142857</v>
      </c>
      <c r="AQ52" s="81">
        <v>8.3333333333333329E-2</v>
      </c>
      <c r="AR52" s="81">
        <v>0</v>
      </c>
      <c r="AT52" s="31" t="s">
        <v>113</v>
      </c>
      <c r="AU52" s="82">
        <f>SUM(AK52:AR52)/8</f>
        <v>9.6684854497354492E-2</v>
      </c>
    </row>
    <row r="53" spans="26:47">
      <c r="Z53" s="31" t="s">
        <v>115</v>
      </c>
      <c r="AC53" s="31">
        <v>8</v>
      </c>
      <c r="AE53" s="31">
        <v>1</v>
      </c>
      <c r="AJ53" s="31" t="s">
        <v>115</v>
      </c>
      <c r="AK53" s="81">
        <v>0</v>
      </c>
      <c r="AL53" s="81">
        <v>0</v>
      </c>
      <c r="AM53" s="81">
        <v>0.23529411764705882</v>
      </c>
      <c r="AN53" s="81">
        <v>0</v>
      </c>
      <c r="AO53" s="81">
        <v>3.7037037037037035E-2</v>
      </c>
      <c r="AP53" s="81">
        <v>0</v>
      </c>
      <c r="AQ53" s="81">
        <v>0</v>
      </c>
      <c r="AR53" s="81">
        <v>0</v>
      </c>
      <c r="AT53" s="31" t="s">
        <v>115</v>
      </c>
      <c r="AU53" s="82">
        <f>SUM(AK53:AR53)/8</f>
        <v>3.4041394335511982E-2</v>
      </c>
    </row>
    <row r="54" spans="26:47">
      <c r="Z54" s="31" t="s">
        <v>117</v>
      </c>
      <c r="AA54" s="31">
        <v>1</v>
      </c>
      <c r="AB54" s="31">
        <v>1</v>
      </c>
      <c r="AC54" s="31">
        <v>11</v>
      </c>
      <c r="AD54" s="31">
        <v>1</v>
      </c>
      <c r="AE54" s="31">
        <v>14</v>
      </c>
      <c r="AF54" s="31">
        <v>8</v>
      </c>
      <c r="AG54" s="31">
        <v>6</v>
      </c>
      <c r="AH54" s="31">
        <v>4</v>
      </c>
      <c r="AJ54" s="31" t="s">
        <v>117</v>
      </c>
      <c r="AK54" s="81">
        <v>6.25E-2</v>
      </c>
      <c r="AL54" s="81">
        <v>0.125</v>
      </c>
      <c r="AM54" s="81">
        <v>0.3235294117647059</v>
      </c>
      <c r="AN54" s="81">
        <v>7.1428571428571425E-2</v>
      </c>
      <c r="AO54" s="81">
        <v>0.51851851851851849</v>
      </c>
      <c r="AP54" s="81">
        <v>0.19047619047619047</v>
      </c>
      <c r="AQ54" s="81">
        <v>0.25</v>
      </c>
      <c r="AR54" s="81">
        <v>0.25</v>
      </c>
      <c r="AT54" s="31" t="s">
        <v>117</v>
      </c>
      <c r="AU54" s="82">
        <f>SUM(AK54:AR54)/8</f>
        <v>0.22393158652349829</v>
      </c>
    </row>
    <row r="55" spans="26:47">
      <c r="Z55" s="31" t="s">
        <v>119</v>
      </c>
      <c r="AA55" s="31">
        <v>2</v>
      </c>
      <c r="AB55" s="31">
        <v>1</v>
      </c>
      <c r="AF55" s="31">
        <v>3</v>
      </c>
      <c r="AJ55" s="31" t="s">
        <v>119</v>
      </c>
      <c r="AK55" s="81">
        <v>0.125</v>
      </c>
      <c r="AL55" s="81">
        <v>0.125</v>
      </c>
      <c r="AM55" s="81">
        <v>0</v>
      </c>
      <c r="AN55" s="81">
        <v>0</v>
      </c>
      <c r="AO55" s="81">
        <v>0</v>
      </c>
      <c r="AP55" s="81">
        <v>7.1428571428571425E-2</v>
      </c>
      <c r="AQ55" s="81">
        <v>0</v>
      </c>
      <c r="AR55" s="81">
        <v>0</v>
      </c>
      <c r="AT55" s="31" t="s">
        <v>119</v>
      </c>
      <c r="AU55" s="82">
        <f>SUM(AK55:AR55)/8</f>
        <v>4.0178571428571425E-2</v>
      </c>
    </row>
    <row r="57" spans="26:47">
      <c r="Z57" s="31" t="s">
        <v>135</v>
      </c>
    </row>
    <row r="59" spans="26:47">
      <c r="AA59" s="83">
        <v>2</v>
      </c>
      <c r="AB59" s="83">
        <v>7</v>
      </c>
      <c r="AC59" s="83">
        <v>7</v>
      </c>
      <c r="AD59" s="83">
        <v>8</v>
      </c>
      <c r="AE59" s="83" t="s">
        <v>133</v>
      </c>
      <c r="AF59" s="83">
        <v>3</v>
      </c>
      <c r="AK59" s="83">
        <v>2</v>
      </c>
      <c r="AL59" s="83">
        <v>7</v>
      </c>
      <c r="AM59" s="83">
        <v>7</v>
      </c>
      <c r="AN59" s="83">
        <v>8</v>
      </c>
      <c r="AO59" s="83" t="s">
        <v>133</v>
      </c>
      <c r="AP59" s="83">
        <v>3</v>
      </c>
    </row>
    <row r="60" spans="26:47">
      <c r="Z60" s="31" t="s">
        <v>102</v>
      </c>
      <c r="AB60" s="79">
        <f>3.5+0.25+1+1/3+6.5</f>
        <v>11.583333333333332</v>
      </c>
      <c r="AC60" s="79">
        <f>6+3.25+2/3+1.5</f>
        <v>11.416666666666666</v>
      </c>
      <c r="AD60" s="31">
        <v>4</v>
      </c>
      <c r="AE60" s="79">
        <f>1.5+1/3</f>
        <v>1.8333333333333333</v>
      </c>
      <c r="AF60" s="79">
        <f>5+2/3+0.75</f>
        <v>6.416666666666667</v>
      </c>
      <c r="AJ60" s="31" t="s">
        <v>102</v>
      </c>
      <c r="AK60" s="81">
        <v>0</v>
      </c>
      <c r="AL60" s="81">
        <v>0.25693160813308685</v>
      </c>
      <c r="AM60" s="81">
        <v>0.31712962962962959</v>
      </c>
      <c r="AN60" s="81">
        <v>8.8888888888888892E-2</v>
      </c>
      <c r="AO60" s="81">
        <f>AE60/$AO$67</f>
        <v>0.12790697674418605</v>
      </c>
      <c r="AP60" s="81">
        <f>AF60/$AP$67</f>
        <v>0.12106918238993711</v>
      </c>
      <c r="AR60" s="31" t="s">
        <v>102</v>
      </c>
      <c r="AS60" s="82">
        <f>SUM(AK60:AP60)/6</f>
        <v>0.15198771429762142</v>
      </c>
    </row>
    <row r="61" spans="26:47">
      <c r="Z61" s="31" t="s">
        <v>108</v>
      </c>
      <c r="AA61" s="79">
        <v>0.25</v>
      </c>
      <c r="AB61" s="79">
        <f>2+3.5+1+1.75</f>
        <v>8.25</v>
      </c>
      <c r="AC61" s="79">
        <f>1+2/3+3.25+2</f>
        <v>6.9166666666666661</v>
      </c>
      <c r="AE61" s="31">
        <v>3</v>
      </c>
      <c r="AF61" s="31">
        <v>3</v>
      </c>
      <c r="AJ61" s="31" t="s">
        <v>108</v>
      </c>
      <c r="AK61" s="81">
        <v>4.1666666666666664E-2</v>
      </c>
      <c r="AL61" s="81">
        <v>0.18299445471349352</v>
      </c>
      <c r="AM61" s="81">
        <v>0.19212962962962962</v>
      </c>
      <c r="AN61" s="81">
        <v>0</v>
      </c>
      <c r="AO61" s="81">
        <f t="shared" ref="AO61:AO66" si="0">AE61/$AO$67</f>
        <v>0.20930232558139536</v>
      </c>
      <c r="AP61" s="81">
        <f t="shared" ref="AP61:AP66" si="1">AF61/$AP$67</f>
        <v>5.6603773584905662E-2</v>
      </c>
      <c r="AR61" s="31" t="s">
        <v>108</v>
      </c>
      <c r="AS61" s="82">
        <f>SUM(AK61:AP61)/6</f>
        <v>0.1137828083626818</v>
      </c>
    </row>
    <row r="62" spans="26:47">
      <c r="Z62" s="31" t="s">
        <v>111</v>
      </c>
      <c r="AA62" s="79">
        <f>1.75+1/3</f>
        <v>2.0833333333333335</v>
      </c>
      <c r="AB62" s="79">
        <f>0.5+1+2/3</f>
        <v>2.1666666666666665</v>
      </c>
      <c r="AC62" s="79">
        <f>0.5+0.25+1/3+1</f>
        <v>2.083333333333333</v>
      </c>
      <c r="AD62" s="31">
        <v>13.5</v>
      </c>
      <c r="AE62" s="31">
        <v>2.5</v>
      </c>
      <c r="AF62" s="79">
        <f>5.5+6+5.25+2/3</f>
        <v>17.416666666666668</v>
      </c>
      <c r="AJ62" s="31" t="s">
        <v>111</v>
      </c>
      <c r="AK62" s="81">
        <v>0.34722222222222227</v>
      </c>
      <c r="AL62" s="81">
        <v>4.8059149722735672E-2</v>
      </c>
      <c r="AM62" s="81">
        <v>5.7870370370370364E-2</v>
      </c>
      <c r="AN62" s="81">
        <v>0.3</v>
      </c>
      <c r="AO62" s="81">
        <f t="shared" si="0"/>
        <v>0.1744186046511628</v>
      </c>
      <c r="AP62" s="81">
        <f t="shared" si="1"/>
        <v>0.3286163522012579</v>
      </c>
      <c r="AR62" s="31" t="s">
        <v>111</v>
      </c>
      <c r="AS62" s="82">
        <f>SUM(AK62:AP62)/6</f>
        <v>0.20936444986129146</v>
      </c>
    </row>
    <row r="63" spans="26:47">
      <c r="Z63" s="31" t="s">
        <v>113</v>
      </c>
      <c r="AA63" s="79">
        <f>0.75+1/3</f>
        <v>1.0833333333333333</v>
      </c>
      <c r="AB63" s="79">
        <v>1.5</v>
      </c>
      <c r="AD63" s="31">
        <v>23.5</v>
      </c>
      <c r="AF63" s="79">
        <f>3+1/3+0.5</f>
        <v>3.8333333333333335</v>
      </c>
      <c r="AJ63" s="31" t="s">
        <v>113</v>
      </c>
      <c r="AK63" s="81">
        <v>0.18055555555555555</v>
      </c>
      <c r="AL63" s="81">
        <v>3.3271719038817003E-2</v>
      </c>
      <c r="AM63" s="81">
        <v>0</v>
      </c>
      <c r="AN63" s="81">
        <v>0.52222222222222225</v>
      </c>
      <c r="AO63" s="81">
        <f t="shared" si="0"/>
        <v>0</v>
      </c>
      <c r="AP63" s="81">
        <f t="shared" si="1"/>
        <v>7.2327044025157231E-2</v>
      </c>
      <c r="AR63" s="31" t="s">
        <v>113</v>
      </c>
      <c r="AS63" s="82">
        <f>SUM(AK63:AP63)/6</f>
        <v>0.13472942347362535</v>
      </c>
    </row>
    <row r="64" spans="26:47">
      <c r="Z64" s="31" t="s">
        <v>115</v>
      </c>
      <c r="AB64" s="84">
        <v>2</v>
      </c>
      <c r="AD64" s="31">
        <v>1</v>
      </c>
      <c r="AF64" s="79">
        <f>1.25+1/3</f>
        <v>1.5833333333333333</v>
      </c>
      <c r="AJ64" s="31" t="s">
        <v>115</v>
      </c>
      <c r="AK64" s="81">
        <v>0</v>
      </c>
      <c r="AL64" s="81">
        <v>4.4362292051756007E-2</v>
      </c>
      <c r="AM64" s="81">
        <v>0</v>
      </c>
      <c r="AN64" s="81">
        <v>2.2222222222222223E-2</v>
      </c>
      <c r="AO64" s="81">
        <f t="shared" si="0"/>
        <v>0</v>
      </c>
      <c r="AP64" s="81">
        <f t="shared" si="1"/>
        <v>2.9874213836477988E-2</v>
      </c>
      <c r="AR64" s="31" t="s">
        <v>115</v>
      </c>
      <c r="AS64" s="82">
        <f>SUM(AK64:AP64)/6</f>
        <v>1.6076454685076038E-2</v>
      </c>
    </row>
    <row r="65" spans="26:45">
      <c r="Z65" s="31" t="s">
        <v>117</v>
      </c>
      <c r="AA65" s="79">
        <f>2.25+1/3</f>
        <v>2.5833333333333335</v>
      </c>
      <c r="AB65" s="79">
        <f>11.5+2.5+1+1+1.5+0.25</f>
        <v>17.75</v>
      </c>
      <c r="AC65" s="79">
        <f>5+1.25+2/3+3</f>
        <v>9.9166666666666679</v>
      </c>
      <c r="AD65" s="31">
        <v>2.5</v>
      </c>
      <c r="AE65" s="31">
        <v>4</v>
      </c>
      <c r="AF65" s="79">
        <f>11.5+4.5+1+2.75</f>
        <v>19.75</v>
      </c>
      <c r="AJ65" s="31" t="s">
        <v>117</v>
      </c>
      <c r="AK65" s="81">
        <v>0.43055555555555558</v>
      </c>
      <c r="AL65" s="81">
        <v>0.39371534195933455</v>
      </c>
      <c r="AM65" s="81">
        <v>0.27546296296296302</v>
      </c>
      <c r="AN65" s="81">
        <v>5.5555555555555552E-2</v>
      </c>
      <c r="AO65" s="81">
        <f t="shared" si="0"/>
        <v>0.27906976744186046</v>
      </c>
      <c r="AP65" s="81">
        <f t="shared" si="1"/>
        <v>0.37264150943396224</v>
      </c>
      <c r="AR65" s="31" t="s">
        <v>117</v>
      </c>
      <c r="AS65" s="82">
        <f>SUM(AK65:AP65)/6</f>
        <v>0.30116678215153853</v>
      </c>
    </row>
    <row r="66" spans="26:45">
      <c r="Z66" s="31" t="s">
        <v>119</v>
      </c>
      <c r="AB66" s="79">
        <f>1.5+1/3</f>
        <v>1.8333333333333333</v>
      </c>
      <c r="AC66" s="79">
        <f>0.5+2/3+3+1.5</f>
        <v>5.6666666666666661</v>
      </c>
      <c r="AD66" s="31">
        <v>0.5</v>
      </c>
      <c r="AE66" s="31">
        <v>3</v>
      </c>
      <c r="AF66" s="31">
        <v>1</v>
      </c>
      <c r="AJ66" s="31" t="s">
        <v>119</v>
      </c>
      <c r="AK66" s="81">
        <v>0</v>
      </c>
      <c r="AL66" s="81">
        <v>4.0665434380776334E-2</v>
      </c>
      <c r="AM66" s="81">
        <v>0.15740740740740738</v>
      </c>
      <c r="AN66" s="81">
        <v>1.1111111111111112E-2</v>
      </c>
      <c r="AO66" s="81">
        <f t="shared" si="0"/>
        <v>0.20930232558139536</v>
      </c>
      <c r="AP66" s="81">
        <f t="shared" si="1"/>
        <v>1.8867924528301886E-2</v>
      </c>
      <c r="AR66" s="31" t="s">
        <v>119</v>
      </c>
      <c r="AS66" s="82">
        <f>SUM(AK66:AP66)/6</f>
        <v>7.2892367168165342E-2</v>
      </c>
    </row>
    <row r="67" spans="26:45">
      <c r="AO67" s="79">
        <v>14.333333333333332</v>
      </c>
      <c r="AP67" s="79">
        <v>53</v>
      </c>
    </row>
    <row r="70" spans="26:45">
      <c r="AK70" s="31" t="s">
        <v>136</v>
      </c>
      <c r="AL70" s="31" t="s">
        <v>137</v>
      </c>
      <c r="AM70" s="31" t="s">
        <v>138</v>
      </c>
      <c r="AN70" s="31" t="s">
        <v>139</v>
      </c>
    </row>
    <row r="71" spans="26:45">
      <c r="AI71" s="84"/>
      <c r="AJ71" s="31" t="s">
        <v>140</v>
      </c>
      <c r="AK71" s="81">
        <v>0.25811991463251965</v>
      </c>
      <c r="AL71" s="81">
        <v>0.16573753166290134</v>
      </c>
      <c r="AM71" s="81">
        <v>0.24929242530345472</v>
      </c>
      <c r="AN71" s="81">
        <v>0.15198771429762142</v>
      </c>
      <c r="AP71" s="81"/>
    </row>
    <row r="72" spans="26:45">
      <c r="AJ72" s="31" t="s">
        <v>108</v>
      </c>
      <c r="AK72" s="81">
        <v>0.10260493086123337</v>
      </c>
      <c r="AL72" s="81">
        <v>0.10419768775244745</v>
      </c>
      <c r="AM72" s="81">
        <v>0.13665431450357921</v>
      </c>
      <c r="AN72" s="81">
        <v>0.1137828083626818</v>
      </c>
      <c r="AP72" s="81"/>
    </row>
    <row r="73" spans="26:45">
      <c r="AI73" s="84"/>
      <c r="AJ73" s="31" t="s">
        <v>111</v>
      </c>
      <c r="AK73" s="81">
        <v>0.22374783246631985</v>
      </c>
      <c r="AL73" s="81">
        <v>0.18828793557883206</v>
      </c>
      <c r="AM73" s="81">
        <v>0.21921685340802988</v>
      </c>
      <c r="AN73" s="81">
        <v>0.20936444986129146</v>
      </c>
      <c r="AP73" s="81"/>
    </row>
    <row r="74" spans="26:45">
      <c r="AJ74" s="31" t="s">
        <v>113</v>
      </c>
      <c r="AK74" s="81">
        <v>0.11049697656840514</v>
      </c>
      <c r="AL74" s="81">
        <v>0.1840123742041487</v>
      </c>
      <c r="AM74" s="81">
        <v>9.6684854497354492E-2</v>
      </c>
      <c r="AN74" s="81">
        <v>0.13472942347362535</v>
      </c>
      <c r="AP74" s="81"/>
    </row>
    <row r="75" spans="26:45">
      <c r="AJ75" s="31" t="s">
        <v>115</v>
      </c>
      <c r="AK75" s="81">
        <v>3.890445066915655E-2</v>
      </c>
      <c r="AL75" s="81">
        <v>1.6646128568494557E-2</v>
      </c>
      <c r="AM75" s="81">
        <v>3.4041394335511982E-2</v>
      </c>
      <c r="AN75" s="81">
        <v>1.6076454685076038E-2</v>
      </c>
      <c r="AP75" s="81"/>
    </row>
    <row r="76" spans="26:45">
      <c r="AJ76" s="31" t="s">
        <v>141</v>
      </c>
      <c r="AK76" s="81">
        <v>0.22020752745542663</v>
      </c>
      <c r="AL76" s="81">
        <v>0.28882235400835216</v>
      </c>
      <c r="AM76" s="81">
        <v>0.22393158652349829</v>
      </c>
      <c r="AN76" s="81">
        <v>0.30116678215153853</v>
      </c>
      <c r="AP76" s="81"/>
    </row>
    <row r="77" spans="26:45">
      <c r="AJ77" s="31" t="s">
        <v>119</v>
      </c>
      <c r="AK77" s="81">
        <v>4.5918367346938771E-2</v>
      </c>
      <c r="AL77" s="81">
        <v>5.2295988224823703E-2</v>
      </c>
      <c r="AM77" s="81">
        <v>4.0178571428571425E-2</v>
      </c>
      <c r="AN77" s="81">
        <v>7.2892367168165342E-2</v>
      </c>
      <c r="AP77" s="81"/>
    </row>
  </sheetData>
  <mergeCells count="10">
    <mergeCell ref="D6:E6"/>
    <mergeCell ref="F6:G6"/>
    <mergeCell ref="H6:I6"/>
    <mergeCell ref="J6:K6"/>
    <mergeCell ref="L6:M6"/>
    <mergeCell ref="D30:E30"/>
    <mergeCell ref="F30:G30"/>
    <mergeCell ref="H30:I30"/>
    <mergeCell ref="J30:K30"/>
    <mergeCell ref="L30:M3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5F6CB-2542-44B5-8E8B-989BFBC7FD7E}">
  <sheetPr>
    <tabColor rgb="FFFFFF00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B5E72-93A5-460A-B0AD-FFAD327B6CEE}">
  <dimension ref="B1:L56"/>
  <sheetViews>
    <sheetView workbookViewId="0">
      <selection activeCell="C7" sqref="C7"/>
    </sheetView>
  </sheetViews>
  <sheetFormatPr defaultRowHeight="15"/>
  <cols>
    <col min="2" max="2" width="43.85546875" customWidth="1"/>
    <col min="3" max="3" width="46.42578125" bestFit="1" customWidth="1"/>
    <col min="4" max="4" width="15.7109375" customWidth="1"/>
  </cols>
  <sheetData>
    <row r="1" spans="2:12">
      <c r="B1" t="s">
        <v>142</v>
      </c>
      <c r="J1" s="48"/>
      <c r="K1" s="48"/>
      <c r="L1" s="48"/>
    </row>
    <row r="2" spans="2:12">
      <c r="J2" s="48"/>
      <c r="K2" s="48"/>
      <c r="L2" s="48"/>
    </row>
    <row r="3" spans="2:12">
      <c r="B3" s="8" t="s">
        <v>97</v>
      </c>
      <c r="C3" s="73" t="s">
        <v>143</v>
      </c>
      <c r="D3" s="73"/>
      <c r="E3" s="73" t="s">
        <v>144</v>
      </c>
      <c r="F3" s="73"/>
      <c r="J3" s="48"/>
      <c r="K3" s="48"/>
      <c r="L3" s="48"/>
    </row>
    <row r="4" spans="2:12">
      <c r="C4" s="27" t="s">
        <v>145</v>
      </c>
      <c r="D4" s="27" t="s">
        <v>146</v>
      </c>
      <c r="E4" s="27" t="s">
        <v>145</v>
      </c>
      <c r="F4" s="27" t="s">
        <v>146</v>
      </c>
      <c r="J4" s="48"/>
      <c r="K4" s="48"/>
      <c r="L4" s="48"/>
    </row>
    <row r="5" spans="2:12">
      <c r="B5" t="s">
        <v>147</v>
      </c>
      <c r="J5" s="48"/>
      <c r="K5" s="48"/>
      <c r="L5" s="48"/>
    </row>
    <row r="6" spans="2:12">
      <c r="B6" t="s">
        <v>148</v>
      </c>
      <c r="J6" s="48"/>
      <c r="K6" s="48"/>
      <c r="L6" s="48"/>
    </row>
    <row r="7" spans="2:12">
      <c r="B7" t="s">
        <v>149</v>
      </c>
      <c r="J7" s="48"/>
      <c r="K7" s="48"/>
      <c r="L7" s="48"/>
    </row>
    <row r="8" spans="2:12">
      <c r="J8" s="48"/>
      <c r="K8" s="48"/>
      <c r="L8" s="48"/>
    </row>
    <row r="9" spans="2:12">
      <c r="J9" s="48"/>
      <c r="K9" s="48"/>
      <c r="L9" s="48"/>
    </row>
    <row r="10" spans="2:12">
      <c r="B10" t="s">
        <v>150</v>
      </c>
      <c r="C10" s="31">
        <v>1.6</v>
      </c>
      <c r="D10" t="s">
        <v>151</v>
      </c>
      <c r="J10" s="48"/>
      <c r="K10" s="48"/>
      <c r="L10" s="48"/>
    </row>
    <row r="11" spans="2:12">
      <c r="B11" t="s">
        <v>152</v>
      </c>
      <c r="C11" s="31">
        <v>2.2000000000000002</v>
      </c>
      <c r="J11" s="48"/>
      <c r="K11" s="48"/>
      <c r="L11" s="48"/>
    </row>
    <row r="12" spans="2:12">
      <c r="J12" s="48"/>
      <c r="K12" s="48"/>
      <c r="L12" s="48"/>
    </row>
    <row r="13" spans="2:12">
      <c r="B13" t="s">
        <v>153</v>
      </c>
      <c r="J13" s="48"/>
      <c r="K13" s="48"/>
      <c r="L13" s="48"/>
    </row>
    <row r="14" spans="2:12">
      <c r="J14" s="48"/>
      <c r="K14" s="48"/>
      <c r="L14" s="48"/>
    </row>
    <row r="16" spans="2:12">
      <c r="B16" s="8" t="s">
        <v>154</v>
      </c>
    </row>
    <row r="17" spans="2:6">
      <c r="B17" s="31"/>
    </row>
    <row r="19" spans="2:6">
      <c r="B19" s="8" t="s">
        <v>155</v>
      </c>
      <c r="C19" s="1" t="s">
        <v>156</v>
      </c>
    </row>
    <row r="20" spans="2:6">
      <c r="C20" s="1"/>
      <c r="D20" s="1" t="s">
        <v>157</v>
      </c>
    </row>
    <row r="21" spans="2:6">
      <c r="B21" t="s">
        <v>158</v>
      </c>
      <c r="C21" s="1"/>
      <c r="D21" s="1"/>
    </row>
    <row r="22" spans="2:6">
      <c r="B22" t="s">
        <v>159</v>
      </c>
    </row>
    <row r="23" spans="2:6">
      <c r="B23" t="s">
        <v>160</v>
      </c>
      <c r="E23" s="31"/>
    </row>
    <row r="24" spans="2:6">
      <c r="E24" s="31"/>
    </row>
    <row r="26" spans="2:6">
      <c r="D26" s="48"/>
      <c r="E26" s="36"/>
      <c r="F26" s="36"/>
    </row>
    <row r="27" spans="2:6">
      <c r="B27" s="1"/>
      <c r="C27" t="s">
        <v>161</v>
      </c>
      <c r="D27" s="48"/>
      <c r="E27" s="48"/>
      <c r="F27" s="48"/>
    </row>
    <row r="28" spans="2:6">
      <c r="C28" t="s">
        <v>162</v>
      </c>
      <c r="D28" s="48"/>
      <c r="E28" s="48"/>
      <c r="F28" s="48"/>
    </row>
    <row r="29" spans="2:6">
      <c r="C29" t="s">
        <v>163</v>
      </c>
      <c r="D29" s="48"/>
      <c r="E29" s="48"/>
      <c r="F29" s="48"/>
    </row>
    <row r="34" spans="2:6">
      <c r="C34" t="s">
        <v>164</v>
      </c>
    </row>
    <row r="35" spans="2:6">
      <c r="C35" t="s">
        <v>165</v>
      </c>
    </row>
    <row r="37" spans="2:6" ht="78.75" customHeight="1">
      <c r="C37" s="29" t="s">
        <v>166</v>
      </c>
      <c r="D37" s="11"/>
      <c r="E37" s="11"/>
      <c r="F37" s="11"/>
    </row>
    <row r="38" spans="2:6">
      <c r="B38" s="1"/>
      <c r="C38" s="9"/>
    </row>
    <row r="41" spans="2:6">
      <c r="B41" t="s">
        <v>167</v>
      </c>
      <c r="C41" t="s">
        <v>168</v>
      </c>
    </row>
    <row r="42" spans="2:6">
      <c r="C42" t="s">
        <v>169</v>
      </c>
    </row>
    <row r="43" spans="2:6">
      <c r="C43" t="s">
        <v>170</v>
      </c>
    </row>
    <row r="46" spans="2:6">
      <c r="B46" s="28" t="s">
        <v>171</v>
      </c>
      <c r="D46" s="30"/>
      <c r="E46" s="30"/>
      <c r="F46" s="30"/>
    </row>
    <row r="48" spans="2:6">
      <c r="C48" t="s">
        <v>172</v>
      </c>
    </row>
    <row r="49" spans="2:8">
      <c r="C49" t="s">
        <v>173</v>
      </c>
      <c r="H49" t="s">
        <v>174</v>
      </c>
    </row>
    <row r="50" spans="2:8">
      <c r="B50" s="1"/>
      <c r="C50" t="s">
        <v>175</v>
      </c>
      <c r="H50" t="s">
        <v>176</v>
      </c>
    </row>
    <row r="51" spans="2:8">
      <c r="B51" s="28" t="s">
        <v>177</v>
      </c>
      <c r="C51" t="s">
        <v>178</v>
      </c>
      <c r="D51" s="30"/>
      <c r="E51" s="30"/>
      <c r="F51" s="30"/>
    </row>
    <row r="53" spans="2:8">
      <c r="B53" s="1" t="s">
        <v>179</v>
      </c>
    </row>
    <row r="54" spans="2:8">
      <c r="B54" t="s">
        <v>180</v>
      </c>
    </row>
    <row r="55" spans="2:8">
      <c r="B55" t="s">
        <v>181</v>
      </c>
    </row>
    <row r="56" spans="2:8">
      <c r="B56" t="s">
        <v>182</v>
      </c>
    </row>
  </sheetData>
  <mergeCells count="2">
    <mergeCell ref="C3:D3"/>
    <mergeCell ref="E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53D3-0E0C-4B5A-BAB1-1192E34FC7B4}">
  <dimension ref="C3:O63"/>
  <sheetViews>
    <sheetView tabSelected="1" workbookViewId="0">
      <selection activeCell="J60" sqref="J60"/>
    </sheetView>
  </sheetViews>
  <sheetFormatPr defaultRowHeight="15"/>
  <cols>
    <col min="3" max="3" width="49.140625" customWidth="1"/>
    <col min="5" max="5" width="11.140625" customWidth="1"/>
  </cols>
  <sheetData>
    <row r="3" spans="3:15">
      <c r="C3" s="8" t="s">
        <v>183</v>
      </c>
    </row>
    <row r="5" spans="3:15">
      <c r="D5" s="58">
        <v>43573</v>
      </c>
      <c r="E5" s="58">
        <v>43603</v>
      </c>
      <c r="F5" s="58">
        <v>43634</v>
      </c>
      <c r="G5" s="58">
        <v>43664</v>
      </c>
      <c r="H5" s="58">
        <v>43695</v>
      </c>
      <c r="I5" s="58">
        <v>43726</v>
      </c>
      <c r="J5" s="58">
        <v>43756</v>
      </c>
      <c r="K5" s="58">
        <v>43787</v>
      </c>
      <c r="L5" s="58">
        <v>43817</v>
      </c>
      <c r="M5" s="58">
        <v>43484</v>
      </c>
      <c r="N5" s="58">
        <v>43515</v>
      </c>
      <c r="O5" s="58">
        <v>43543</v>
      </c>
    </row>
    <row r="6" spans="3:15">
      <c r="C6" t="s">
        <v>184</v>
      </c>
    </row>
    <row r="8" spans="3:15">
      <c r="C8" s="8" t="s">
        <v>185</v>
      </c>
    </row>
    <row r="9" spans="3:15">
      <c r="F9" s="36"/>
      <c r="G9" s="73"/>
      <c r="H9" s="73"/>
      <c r="I9" s="73"/>
      <c r="J9" s="73"/>
    </row>
    <row r="10" spans="3:15">
      <c r="D10" s="58">
        <v>43573</v>
      </c>
      <c r="E10" s="58">
        <v>43603</v>
      </c>
      <c r="F10" s="58">
        <v>43634</v>
      </c>
      <c r="G10" s="58">
        <v>43664</v>
      </c>
      <c r="H10" s="58">
        <v>43695</v>
      </c>
      <c r="I10" s="58">
        <v>43726</v>
      </c>
      <c r="J10" s="58">
        <v>43756</v>
      </c>
      <c r="K10" s="58">
        <v>43787</v>
      </c>
      <c r="L10" s="58">
        <v>43817</v>
      </c>
      <c r="M10" s="58">
        <v>43484</v>
      </c>
      <c r="N10" s="58">
        <v>43515</v>
      </c>
      <c r="O10" s="58">
        <v>43543</v>
      </c>
    </row>
    <row r="11" spans="3:15">
      <c r="C11" t="s">
        <v>186</v>
      </c>
    </row>
    <row r="13" spans="3:15">
      <c r="C13" s="8" t="s">
        <v>187</v>
      </c>
    </row>
    <row r="15" spans="3:15">
      <c r="D15" s="58">
        <v>43573</v>
      </c>
      <c r="E15" s="58">
        <v>43603</v>
      </c>
      <c r="F15" s="58">
        <v>43634</v>
      </c>
      <c r="G15" s="58">
        <v>43664</v>
      </c>
      <c r="H15" s="58">
        <v>43695</v>
      </c>
      <c r="I15" s="58">
        <v>43726</v>
      </c>
      <c r="J15" s="58">
        <v>43756</v>
      </c>
      <c r="K15" s="58">
        <v>43787</v>
      </c>
      <c r="L15" s="58">
        <v>43817</v>
      </c>
      <c r="M15" s="58">
        <v>43484</v>
      </c>
      <c r="N15" s="58">
        <v>43515</v>
      </c>
      <c r="O15" s="58">
        <v>43543</v>
      </c>
    </row>
    <row r="16" spans="3:15">
      <c r="C16" t="s">
        <v>186</v>
      </c>
    </row>
    <row r="17" spans="3:15">
      <c r="C17" t="s">
        <v>188</v>
      </c>
    </row>
    <row r="18" spans="3:15">
      <c r="C18" t="s">
        <v>189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20" spans="3:15">
      <c r="C20" s="8" t="s">
        <v>190</v>
      </c>
    </row>
    <row r="22" spans="3:15">
      <c r="D22" s="58">
        <v>43573</v>
      </c>
      <c r="E22" s="58">
        <v>43603</v>
      </c>
      <c r="F22" s="58">
        <v>43634</v>
      </c>
      <c r="G22" s="58">
        <v>43664</v>
      </c>
      <c r="H22" s="58">
        <v>43695</v>
      </c>
      <c r="I22" s="58">
        <v>43726</v>
      </c>
      <c r="J22" s="58">
        <v>43756</v>
      </c>
      <c r="K22" s="58">
        <v>43787</v>
      </c>
      <c r="L22" s="58">
        <v>43817</v>
      </c>
      <c r="M22" s="58">
        <v>43484</v>
      </c>
      <c r="N22" s="58">
        <v>43515</v>
      </c>
      <c r="O22" s="58">
        <v>43543</v>
      </c>
    </row>
    <row r="23" spans="3:15">
      <c r="C23" t="s">
        <v>191</v>
      </c>
    </row>
    <row r="24" spans="3:15">
      <c r="C24" t="s">
        <v>184</v>
      </c>
    </row>
    <row r="25" spans="3:15">
      <c r="C25" t="s">
        <v>73</v>
      </c>
    </row>
    <row r="26" spans="3:15">
      <c r="F26" s="31"/>
    </row>
    <row r="27" spans="3:15">
      <c r="C27" s="8" t="s">
        <v>192</v>
      </c>
    </row>
    <row r="28" spans="3:15">
      <c r="C28" s="36"/>
    </row>
    <row r="29" spans="3:15">
      <c r="D29" s="58">
        <v>43573</v>
      </c>
      <c r="E29" s="58">
        <v>43603</v>
      </c>
      <c r="F29" s="58">
        <v>43634</v>
      </c>
      <c r="G29" s="58">
        <v>43664</v>
      </c>
      <c r="H29" s="58">
        <v>43695</v>
      </c>
      <c r="I29" s="58">
        <v>43726</v>
      </c>
      <c r="J29" s="58">
        <v>43756</v>
      </c>
      <c r="K29" s="58">
        <v>43787</v>
      </c>
      <c r="L29" s="58">
        <v>43817</v>
      </c>
      <c r="M29" s="58">
        <v>43484</v>
      </c>
      <c r="N29" s="58">
        <v>43515</v>
      </c>
      <c r="O29" s="58">
        <v>43543</v>
      </c>
    </row>
    <row r="30" spans="3:15">
      <c r="C30" t="s">
        <v>193</v>
      </c>
    </row>
    <row r="31" spans="3:15">
      <c r="C31" t="s">
        <v>194</v>
      </c>
      <c r="F31" s="36"/>
      <c r="G31" s="1"/>
    </row>
    <row r="33" spans="3:10">
      <c r="C33" s="1" t="s">
        <v>195</v>
      </c>
      <c r="I33" s="31"/>
    </row>
    <row r="34" spans="3:10">
      <c r="C34" s="1"/>
      <c r="I34" s="31"/>
    </row>
    <row r="35" spans="3:10">
      <c r="D35" s="27"/>
    </row>
    <row r="36" spans="3:10">
      <c r="C36" t="s">
        <v>196</v>
      </c>
      <c r="D36" s="61"/>
      <c r="H36" s="48"/>
      <c r="I36" s="48"/>
      <c r="J36" s="36"/>
    </row>
    <row r="37" spans="3:10">
      <c r="C37" t="s">
        <v>197</v>
      </c>
      <c r="D37" s="60"/>
      <c r="F37" s="1"/>
      <c r="I37" t="s">
        <v>198</v>
      </c>
    </row>
    <row r="38" spans="3:10">
      <c r="C38" t="s">
        <v>199</v>
      </c>
      <c r="D38" s="10"/>
    </row>
    <row r="39" spans="3:10">
      <c r="C39" t="s">
        <v>200</v>
      </c>
      <c r="D39" s="10"/>
    </row>
    <row r="40" spans="3:10">
      <c r="C40" t="s">
        <v>201</v>
      </c>
      <c r="D40" s="59"/>
      <c r="H40" s="8"/>
      <c r="I40" t="s">
        <v>202</v>
      </c>
    </row>
    <row r="41" spans="3:10">
      <c r="C41" t="s">
        <v>203</v>
      </c>
      <c r="D41" s="59"/>
      <c r="H41" s="61"/>
      <c r="I41" t="s">
        <v>204</v>
      </c>
    </row>
    <row r="42" spans="3:10">
      <c r="C42" s="31" t="s">
        <v>205</v>
      </c>
      <c r="D42" s="10"/>
    </row>
    <row r="43" spans="3:10">
      <c r="C43" s="15" t="s">
        <v>206</v>
      </c>
      <c r="D43" s="61"/>
      <c r="F43" t="s">
        <v>207</v>
      </c>
    </row>
    <row r="45" spans="3:10">
      <c r="C45" s="1" t="s">
        <v>208</v>
      </c>
    </row>
    <row r="47" spans="3:10">
      <c r="D47" s="27" t="s">
        <v>209</v>
      </c>
      <c r="E47" t="s">
        <v>210</v>
      </c>
      <c r="G47" s="29"/>
      <c r="H47" s="11"/>
      <c r="I47" s="11"/>
      <c r="J47" s="11"/>
    </row>
    <row r="48" spans="3:10">
      <c r="C48" t="s">
        <v>211</v>
      </c>
      <c r="D48" s="61"/>
      <c r="F48" s="1"/>
      <c r="G48" s="9"/>
    </row>
    <row r="49" spans="3:11">
      <c r="C49" t="s">
        <v>212</v>
      </c>
      <c r="D49" s="61"/>
    </row>
    <row r="50" spans="3:11">
      <c r="C50" s="31" t="s">
        <v>213</v>
      </c>
      <c r="D50" s="10"/>
    </row>
    <row r="51" spans="3:11">
      <c r="C51" t="s">
        <v>214</v>
      </c>
      <c r="D51" s="61"/>
    </row>
    <row r="52" spans="3:11">
      <c r="C52" t="s">
        <v>215</v>
      </c>
      <c r="D52" s="61"/>
    </row>
    <row r="53" spans="3:11">
      <c r="C53" s="31" t="s">
        <v>216</v>
      </c>
      <c r="D53" s="60"/>
    </row>
    <row r="54" spans="3:11">
      <c r="C54" t="s">
        <v>217</v>
      </c>
      <c r="D54" s="10"/>
    </row>
    <row r="55" spans="3:11">
      <c r="C55" t="s">
        <v>218</v>
      </c>
      <c r="D55" s="10"/>
    </row>
    <row r="56" spans="3:11">
      <c r="C56" t="s">
        <v>219</v>
      </c>
      <c r="D56" s="61"/>
      <c r="F56" s="48"/>
      <c r="G56" s="48"/>
      <c r="H56" s="36"/>
      <c r="I56" s="36"/>
      <c r="J56" s="36"/>
      <c r="K56" s="48"/>
    </row>
    <row r="57" spans="3:11">
      <c r="D57" s="48"/>
      <c r="F57" s="48"/>
      <c r="G57" s="48"/>
      <c r="H57" s="48"/>
      <c r="I57" s="48"/>
      <c r="J57" s="48"/>
      <c r="K57" s="48"/>
    </row>
    <row r="58" spans="3:11">
      <c r="D58" s="48"/>
      <c r="F58" s="48"/>
      <c r="G58" s="48"/>
      <c r="H58" s="48"/>
      <c r="I58" s="48"/>
      <c r="J58" s="48"/>
      <c r="K58" s="48"/>
    </row>
    <row r="59" spans="3:11">
      <c r="C59" s="31"/>
      <c r="D59" s="48"/>
      <c r="F59" s="48"/>
      <c r="G59" s="48"/>
      <c r="H59" s="48"/>
      <c r="I59" s="48"/>
      <c r="J59" s="48"/>
      <c r="K59" s="48"/>
    </row>
    <row r="60" spans="3:11">
      <c r="F60" s="36"/>
      <c r="G60" s="48"/>
      <c r="H60" s="48"/>
      <c r="I60" s="48"/>
      <c r="J60" s="48"/>
      <c r="K60" s="48"/>
    </row>
    <row r="61" spans="3:11">
      <c r="F61" s="48"/>
      <c r="G61" s="48"/>
      <c r="H61" s="36"/>
      <c r="I61" s="36"/>
      <c r="J61" s="36"/>
      <c r="K61" s="48"/>
    </row>
    <row r="63" spans="3:11">
      <c r="F63" s="1"/>
    </row>
  </sheetData>
  <mergeCells count="2">
    <mergeCell ref="G9:H9"/>
    <mergeCell ref="I9:J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26FC-B8CB-4A1D-8544-9DF31D577932}">
  <sheetPr>
    <tabColor rgb="FF70AD47"/>
  </sheetPr>
  <dimension ref="B2:N41"/>
  <sheetViews>
    <sheetView workbookViewId="0">
      <selection activeCell="L37" sqref="L37"/>
    </sheetView>
  </sheetViews>
  <sheetFormatPr defaultRowHeight="15"/>
  <cols>
    <col min="1" max="1" width="9.140625" style="12"/>
    <col min="2" max="2" width="15.5703125" style="12" customWidth="1"/>
    <col min="3" max="3" width="20.5703125" style="53" customWidth="1"/>
    <col min="4" max="4" width="25.5703125" style="53" customWidth="1"/>
    <col min="5" max="5" width="52.28515625" style="13" customWidth="1"/>
    <col min="6" max="6" width="19.5703125" style="13" customWidth="1"/>
    <col min="7" max="7" width="20.140625" style="13" customWidth="1"/>
    <col min="8" max="8" width="17.42578125" style="13" customWidth="1"/>
    <col min="9" max="9" width="17.140625" style="13" customWidth="1"/>
    <col min="10" max="10" width="16.5703125" style="13" customWidth="1"/>
    <col min="11" max="11" width="14.5703125" style="13" bestFit="1" customWidth="1"/>
    <col min="12" max="12" width="33.42578125" style="13" customWidth="1"/>
    <col min="13" max="13" width="34.28515625" style="13" customWidth="1"/>
    <col min="14" max="14" width="37.42578125" style="12" customWidth="1"/>
    <col min="15" max="16384" width="9.140625" style="12"/>
  </cols>
  <sheetData>
    <row r="2" spans="2:14">
      <c r="F2" s="75" t="s">
        <v>220</v>
      </c>
      <c r="G2" s="75"/>
      <c r="H2" s="75"/>
      <c r="I2" s="75"/>
      <c r="J2" s="75"/>
    </row>
    <row r="3" spans="2:14" s="27" customFormat="1" ht="39.75" customHeight="1">
      <c r="B3" s="47" t="s">
        <v>221</v>
      </c>
      <c r="C3" s="47" t="s">
        <v>222</v>
      </c>
      <c r="D3" s="47" t="s">
        <v>223</v>
      </c>
      <c r="E3" s="47" t="s">
        <v>224</v>
      </c>
      <c r="F3" s="47" t="s">
        <v>225</v>
      </c>
      <c r="G3" s="47" t="s">
        <v>226</v>
      </c>
      <c r="H3" s="47" t="s">
        <v>227</v>
      </c>
      <c r="I3" s="47" t="s">
        <v>228</v>
      </c>
      <c r="J3" s="47" t="s">
        <v>229</v>
      </c>
      <c r="K3" s="47" t="s">
        <v>230</v>
      </c>
      <c r="L3" s="47" t="s">
        <v>231</v>
      </c>
      <c r="M3" s="47" t="s">
        <v>232</v>
      </c>
      <c r="N3" s="46"/>
    </row>
    <row r="4" spans="2:14">
      <c r="B4" s="57" t="s">
        <v>233</v>
      </c>
      <c r="C4" s="49"/>
      <c r="D4" s="54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2:14" s="52" customFormat="1">
      <c r="C5" s="76"/>
      <c r="D5" s="66"/>
      <c r="E5" s="51"/>
      <c r="F5" s="51"/>
      <c r="G5" s="51"/>
      <c r="H5" s="51"/>
      <c r="I5" s="51"/>
      <c r="J5" s="51"/>
      <c r="K5" s="62"/>
      <c r="L5" s="62"/>
      <c r="M5" s="56"/>
    </row>
    <row r="6" spans="2:14" s="52" customFormat="1">
      <c r="C6" s="76"/>
      <c r="D6" s="76"/>
      <c r="E6" s="51"/>
      <c r="F6" s="51"/>
      <c r="G6" s="51"/>
      <c r="H6" s="51"/>
      <c r="I6" s="51"/>
      <c r="J6" s="51"/>
      <c r="K6" s="62"/>
      <c r="L6" s="62"/>
      <c r="M6" s="56"/>
    </row>
    <row r="7" spans="2:14">
      <c r="C7" s="76"/>
      <c r="D7" s="76"/>
      <c r="F7" s="51"/>
      <c r="G7" s="51"/>
      <c r="H7" s="51"/>
      <c r="I7" s="51"/>
      <c r="J7" s="51"/>
      <c r="K7" s="63"/>
      <c r="L7" s="63"/>
    </row>
    <row r="8" spans="2:14">
      <c r="C8" s="74"/>
      <c r="D8" s="65"/>
      <c r="F8" s="51"/>
      <c r="G8" s="51"/>
      <c r="H8" s="51"/>
      <c r="I8" s="51"/>
      <c r="J8" s="51"/>
      <c r="K8" s="63"/>
      <c r="L8" s="63"/>
      <c r="M8" s="55"/>
    </row>
    <row r="9" spans="2:14">
      <c r="C9" s="74"/>
      <c r="D9" s="65"/>
      <c r="F9" s="51"/>
      <c r="G9" s="51"/>
      <c r="H9" s="51"/>
      <c r="I9" s="51"/>
      <c r="J9" s="51"/>
      <c r="K9" s="63"/>
      <c r="L9" s="63"/>
      <c r="M9" s="55"/>
    </row>
    <row r="10" spans="2:14">
      <c r="C10" s="74"/>
      <c r="D10" s="65"/>
      <c r="F10" s="51"/>
      <c r="G10" s="51"/>
      <c r="H10" s="51"/>
      <c r="I10" s="51"/>
      <c r="J10" s="51"/>
      <c r="K10" s="63"/>
      <c r="L10" s="63"/>
      <c r="M10" s="55"/>
    </row>
    <row r="11" spans="2:14">
      <c r="C11" s="74"/>
      <c r="D11" s="65"/>
      <c r="F11" s="51"/>
      <c r="G11" s="51"/>
      <c r="H11" s="51"/>
      <c r="I11" s="51"/>
      <c r="J11" s="51"/>
      <c r="K11" s="63"/>
      <c r="L11" s="63"/>
      <c r="M11" s="55"/>
    </row>
    <row r="12" spans="2:14">
      <c r="C12" s="74"/>
      <c r="D12" s="65"/>
      <c r="F12" s="51"/>
      <c r="G12" s="51"/>
      <c r="H12" s="51"/>
      <c r="I12" s="51"/>
      <c r="J12" s="51"/>
      <c r="K12" s="63"/>
      <c r="L12" s="63"/>
      <c r="M12" s="55"/>
    </row>
    <row r="13" spans="2:14" ht="15.75" customHeight="1">
      <c r="B13" s="57" t="s">
        <v>234</v>
      </c>
      <c r="C13" s="54"/>
      <c r="D13" s="54"/>
      <c r="E13" s="49"/>
      <c r="F13" s="49"/>
      <c r="G13" s="49"/>
      <c r="H13" s="49"/>
      <c r="I13" s="49"/>
      <c r="J13" s="49"/>
      <c r="K13" s="64"/>
      <c r="L13" s="64"/>
      <c r="M13" s="49"/>
      <c r="N13" s="50"/>
    </row>
    <row r="14" spans="2:14">
      <c r="B14" s="52"/>
      <c r="C14" s="76"/>
      <c r="D14" s="66"/>
      <c r="E14" s="51"/>
      <c r="F14" s="51"/>
      <c r="G14" s="51"/>
      <c r="H14" s="51"/>
      <c r="I14" s="51"/>
      <c r="J14" s="51"/>
      <c r="K14" s="62"/>
      <c r="L14" s="85"/>
      <c r="M14" s="52"/>
      <c r="N14" s="52"/>
    </row>
    <row r="15" spans="2:14">
      <c r="B15" s="52"/>
      <c r="C15" s="76"/>
      <c r="D15" s="66"/>
      <c r="E15" s="51"/>
      <c r="F15" s="51"/>
      <c r="G15" s="51"/>
      <c r="H15" s="51"/>
      <c r="I15" s="51"/>
      <c r="J15" s="51"/>
      <c r="K15" s="62"/>
      <c r="L15" s="62"/>
      <c r="M15" s="56"/>
      <c r="N15" s="52"/>
    </row>
    <row r="16" spans="2:14">
      <c r="B16" s="52"/>
      <c r="C16" s="76"/>
      <c r="D16" s="66"/>
      <c r="E16" s="51"/>
      <c r="F16" s="51"/>
      <c r="G16" s="51"/>
      <c r="H16" s="51"/>
      <c r="I16" s="51"/>
      <c r="J16" s="51"/>
      <c r="K16" s="62"/>
      <c r="L16" s="62"/>
      <c r="M16" s="56"/>
      <c r="N16" s="52"/>
    </row>
    <row r="17" spans="2:14">
      <c r="B17" s="52"/>
      <c r="C17" s="76"/>
      <c r="D17" s="66"/>
      <c r="E17" s="52"/>
      <c r="F17" s="51"/>
      <c r="G17" s="51"/>
      <c r="H17" s="51"/>
      <c r="I17" s="51"/>
      <c r="J17" s="51"/>
      <c r="K17" s="62"/>
      <c r="L17" s="62"/>
      <c r="M17" s="56"/>
      <c r="N17" s="52"/>
    </row>
    <row r="18" spans="2:14">
      <c r="B18" s="52"/>
      <c r="C18" s="76"/>
      <c r="D18" s="66"/>
      <c r="E18" s="51"/>
      <c r="F18" s="51"/>
      <c r="G18" s="51"/>
      <c r="H18" s="51"/>
      <c r="I18" s="51"/>
      <c r="J18" s="51"/>
      <c r="K18" s="62"/>
      <c r="L18" s="62"/>
      <c r="M18" s="56"/>
      <c r="N18" s="52"/>
    </row>
    <row r="19" spans="2:14">
      <c r="B19" s="52"/>
      <c r="C19" s="76"/>
      <c r="D19" s="66"/>
      <c r="E19" s="51"/>
      <c r="F19" s="51"/>
      <c r="G19" s="51"/>
      <c r="H19" s="51"/>
      <c r="I19" s="51"/>
      <c r="J19" s="51"/>
      <c r="K19" s="62"/>
      <c r="L19" s="62"/>
      <c r="M19" s="56"/>
      <c r="N19" s="52"/>
    </row>
    <row r="20" spans="2:14">
      <c r="B20" s="52"/>
      <c r="C20" s="76"/>
      <c r="D20" s="66"/>
      <c r="E20" s="51"/>
      <c r="F20" s="51"/>
      <c r="G20" s="51"/>
      <c r="H20" s="51"/>
      <c r="I20" s="51"/>
      <c r="J20" s="51"/>
      <c r="K20" s="62"/>
      <c r="L20" s="62"/>
      <c r="M20" s="56"/>
      <c r="N20" s="52"/>
    </row>
    <row r="21" spans="2:14">
      <c r="B21" s="52"/>
      <c r="C21" s="76"/>
      <c r="D21" s="66"/>
      <c r="E21" s="51"/>
      <c r="F21" s="51"/>
      <c r="G21" s="51"/>
      <c r="H21" s="51"/>
      <c r="I21" s="51"/>
      <c r="J21" s="51"/>
      <c r="K21" s="62"/>
      <c r="L21" s="62"/>
      <c r="M21" s="56"/>
      <c r="N21" s="52"/>
    </row>
    <row r="22" spans="2:14">
      <c r="B22" s="52"/>
      <c r="C22" s="76"/>
      <c r="D22" s="66"/>
      <c r="E22" s="51"/>
      <c r="F22" s="51"/>
      <c r="G22" s="51"/>
      <c r="H22" s="51"/>
      <c r="I22" s="51"/>
      <c r="J22" s="51"/>
      <c r="K22" s="62"/>
      <c r="L22" s="62"/>
      <c r="M22" s="56"/>
      <c r="N22" s="52"/>
    </row>
    <row r="23" spans="2:14">
      <c r="B23" s="52"/>
      <c r="C23" s="76"/>
      <c r="D23" s="66"/>
      <c r="E23" s="51"/>
      <c r="F23" s="51"/>
      <c r="G23" s="51"/>
      <c r="H23" s="51"/>
      <c r="I23" s="51"/>
      <c r="J23" s="51"/>
      <c r="K23" s="62"/>
      <c r="L23" s="62"/>
      <c r="M23" s="56"/>
      <c r="N23" s="52"/>
    </row>
    <row r="24" spans="2:14" s="52" customFormat="1">
      <c r="C24" s="76"/>
      <c r="D24" s="66"/>
      <c r="E24" s="51"/>
      <c r="F24" s="51"/>
      <c r="G24" s="51"/>
      <c r="H24" s="51"/>
      <c r="I24" s="51"/>
      <c r="J24" s="51"/>
      <c r="K24" s="62"/>
      <c r="L24" s="62"/>
      <c r="M24" s="56"/>
    </row>
    <row r="25" spans="2:14" s="52" customFormat="1">
      <c r="C25" s="76"/>
      <c r="D25" s="66"/>
      <c r="E25" s="51"/>
      <c r="F25" s="51"/>
      <c r="G25" s="51"/>
      <c r="H25" s="51"/>
      <c r="I25" s="51"/>
      <c r="J25" s="51"/>
      <c r="K25" s="62"/>
      <c r="L25" s="62"/>
      <c r="M25" s="56"/>
    </row>
    <row r="26" spans="2:14" s="52" customFormat="1">
      <c r="C26" s="76"/>
      <c r="D26" s="66"/>
      <c r="E26" s="51"/>
      <c r="F26" s="51"/>
      <c r="G26" s="51"/>
      <c r="H26" s="51"/>
      <c r="I26" s="51"/>
      <c r="J26" s="51"/>
      <c r="K26" s="62"/>
      <c r="L26" s="62"/>
      <c r="M26" s="56"/>
    </row>
    <row r="27" spans="2:14" s="52" customFormat="1">
      <c r="C27" s="76"/>
      <c r="D27" s="66"/>
      <c r="E27" s="51"/>
      <c r="F27" s="51"/>
      <c r="G27" s="51"/>
      <c r="H27" s="51"/>
      <c r="I27" s="51"/>
      <c r="J27" s="51"/>
      <c r="K27" s="62"/>
      <c r="L27" s="62"/>
      <c r="M27" s="56"/>
    </row>
    <row r="28" spans="2:14">
      <c r="B28" s="57" t="s">
        <v>235</v>
      </c>
      <c r="C28" s="49"/>
      <c r="D28" s="54"/>
      <c r="E28" s="49"/>
      <c r="F28" s="49"/>
      <c r="G28" s="49"/>
      <c r="H28" s="49"/>
      <c r="I28" s="49"/>
      <c r="J28" s="49"/>
      <c r="K28" s="49"/>
      <c r="L28" s="49"/>
      <c r="M28" s="49"/>
      <c r="N28" s="50"/>
    </row>
    <row r="29" spans="2:14">
      <c r="B29" s="52"/>
      <c r="C29" s="86"/>
      <c r="D29" s="66"/>
      <c r="E29" s="51"/>
      <c r="F29" s="51"/>
      <c r="G29" s="51"/>
      <c r="H29" s="51"/>
      <c r="I29" s="51"/>
      <c r="J29" s="51"/>
      <c r="K29" s="51"/>
      <c r="L29" s="51"/>
      <c r="M29" s="51"/>
    </row>
    <row r="30" spans="2:14">
      <c r="B30" s="52"/>
      <c r="C30" s="86"/>
      <c r="D30" s="66"/>
      <c r="E30" s="51"/>
      <c r="F30" s="51"/>
      <c r="G30" s="51"/>
      <c r="H30" s="51"/>
      <c r="I30" s="51"/>
      <c r="J30" s="51"/>
      <c r="K30" s="51"/>
      <c r="L30" s="51"/>
      <c r="M30" s="51"/>
    </row>
    <row r="31" spans="2:14">
      <c r="B31" s="52"/>
      <c r="C31" s="86"/>
      <c r="D31" s="66"/>
      <c r="E31" s="52"/>
      <c r="F31" s="51"/>
      <c r="G31" s="51"/>
      <c r="H31" s="51"/>
      <c r="I31" s="51"/>
      <c r="J31" s="51"/>
      <c r="K31" s="51"/>
      <c r="L31" s="51"/>
      <c r="M31" s="51"/>
    </row>
    <row r="32" spans="2:14">
      <c r="B32" s="52"/>
      <c r="C32" s="86"/>
      <c r="D32" s="66"/>
      <c r="E32" s="51"/>
      <c r="F32" s="51"/>
      <c r="G32" s="51"/>
      <c r="H32" s="51"/>
      <c r="I32" s="51"/>
      <c r="J32" s="51"/>
      <c r="K32" s="51"/>
      <c r="L32" s="56"/>
      <c r="M32" s="56"/>
    </row>
    <row r="33" spans="2:13">
      <c r="B33" s="52"/>
      <c r="C33" s="86"/>
      <c r="D33" s="66"/>
      <c r="E33" s="51"/>
      <c r="F33" s="51"/>
      <c r="G33" s="51"/>
      <c r="H33" s="51"/>
      <c r="I33" s="51"/>
      <c r="J33" s="51"/>
      <c r="K33" s="51"/>
      <c r="L33" s="56"/>
      <c r="M33" s="56"/>
    </row>
    <row r="34" spans="2:13">
      <c r="B34" s="52"/>
      <c r="C34" s="86"/>
      <c r="D34" s="66"/>
      <c r="E34" s="52"/>
      <c r="F34" s="51"/>
      <c r="G34" s="51"/>
      <c r="H34" s="51"/>
      <c r="I34" s="51"/>
      <c r="J34" s="51"/>
      <c r="K34" s="51"/>
      <c r="L34" s="56"/>
      <c r="M34" s="52"/>
    </row>
    <row r="35" spans="2:13">
      <c r="B35" s="52"/>
      <c r="C35" s="86"/>
      <c r="D35" s="66"/>
      <c r="E35" s="51"/>
      <c r="F35" s="51"/>
      <c r="G35" s="51"/>
      <c r="H35" s="51"/>
      <c r="I35" s="51"/>
      <c r="J35" s="51"/>
      <c r="K35" s="51"/>
      <c r="L35" s="51"/>
      <c r="M35" s="51"/>
    </row>
    <row r="36" spans="2:13">
      <c r="B36" s="52"/>
      <c r="C36" s="86"/>
      <c r="D36" s="87"/>
      <c r="E36" s="51"/>
      <c r="F36" s="51"/>
      <c r="G36" s="51"/>
      <c r="H36" s="51"/>
      <c r="I36" s="51"/>
      <c r="J36" s="51"/>
      <c r="K36" s="51"/>
      <c r="L36" s="51"/>
      <c r="M36" s="51"/>
    </row>
    <row r="37" spans="2:13">
      <c r="B37" s="52"/>
      <c r="C37" s="86"/>
      <c r="D37" s="66"/>
      <c r="E37" s="51"/>
      <c r="F37" s="51"/>
      <c r="G37" s="51"/>
      <c r="H37" s="51"/>
      <c r="I37" s="51"/>
      <c r="J37" s="51"/>
      <c r="K37" s="51"/>
      <c r="L37" s="51"/>
      <c r="M37" s="51"/>
    </row>
    <row r="38" spans="2:13">
      <c r="B38" s="52"/>
      <c r="C38" s="86"/>
      <c r="D38" s="66"/>
      <c r="E38" s="51"/>
      <c r="F38" s="51"/>
      <c r="G38" s="51"/>
      <c r="H38" s="51"/>
      <c r="I38" s="51"/>
      <c r="J38" s="51"/>
      <c r="K38" s="51"/>
      <c r="L38" s="51"/>
      <c r="M38" s="51"/>
    </row>
    <row r="39" spans="2:13">
      <c r="B39" s="52"/>
      <c r="C39" s="86"/>
      <c r="D39" s="86"/>
      <c r="E39" s="51"/>
      <c r="F39" s="51"/>
      <c r="G39" s="51"/>
      <c r="H39" s="51"/>
      <c r="I39" s="51"/>
      <c r="J39" s="51"/>
      <c r="K39" s="51"/>
      <c r="L39" s="51"/>
      <c r="M39" s="51"/>
    </row>
    <row r="40" spans="2:13">
      <c r="B40" s="52"/>
      <c r="C40" s="86"/>
      <c r="D40" s="86"/>
      <c r="E40" s="51"/>
      <c r="F40" s="51"/>
      <c r="G40" s="51"/>
      <c r="H40" s="51"/>
      <c r="I40" s="51"/>
      <c r="J40" s="51"/>
      <c r="K40" s="51"/>
      <c r="L40" s="51"/>
      <c r="M40" s="51"/>
    </row>
    <row r="41" spans="2:13">
      <c r="B41" s="52"/>
      <c r="C41" s="86"/>
      <c r="D41" s="86"/>
      <c r="E41" s="51"/>
      <c r="F41" s="51"/>
      <c r="G41" s="51"/>
      <c r="H41" s="51"/>
      <c r="I41" s="51"/>
      <c r="J41" s="51"/>
      <c r="K41" s="51"/>
      <c r="L41" s="51"/>
      <c r="M41" s="51"/>
    </row>
  </sheetData>
  <mergeCells count="9">
    <mergeCell ref="C14:C16"/>
    <mergeCell ref="C17:C18"/>
    <mergeCell ref="C19:C21"/>
    <mergeCell ref="C22:C27"/>
    <mergeCell ref="F2:J2"/>
    <mergeCell ref="D6:D7"/>
    <mergeCell ref="C5:C7"/>
    <mergeCell ref="C8:C10"/>
    <mergeCell ref="C11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01405d-33fc-4bb1-a952-752240f8be16">
      <UserInfo>
        <DisplayName>Trish Connolly</DisplayName>
        <AccountId>16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FE445451AA643A9561EE029140A06" ma:contentTypeVersion="8" ma:contentTypeDescription="Create a new document." ma:contentTypeScope="" ma:versionID="1416a567d110e0667bf08daa2e6c7e63">
  <xsd:schema xmlns:xsd="http://www.w3.org/2001/XMLSchema" xmlns:xs="http://www.w3.org/2001/XMLSchema" xmlns:p="http://schemas.microsoft.com/office/2006/metadata/properties" xmlns:ns2="3fce9e6b-aba6-4501-b06d-cd7538decd95" xmlns:ns3="ed01405d-33fc-4bb1-a952-752240f8be16" targetNamespace="http://schemas.microsoft.com/office/2006/metadata/properties" ma:root="true" ma:fieldsID="e4f32228b6c8f5e4f0f0ba34067e17b0" ns2:_="" ns3:_="">
    <xsd:import namespace="3fce9e6b-aba6-4501-b06d-cd7538decd95"/>
    <xsd:import namespace="ed01405d-33fc-4bb1-a952-752240f8b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e9e6b-aba6-4501-b06d-cd7538decd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1405d-33fc-4bb1-a952-752240f8be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B548E-E732-4155-AC8C-C6CC86F4F607}"/>
</file>

<file path=customXml/itemProps2.xml><?xml version="1.0" encoding="utf-8"?>
<ds:datastoreItem xmlns:ds="http://schemas.openxmlformats.org/officeDocument/2006/customXml" ds:itemID="{5E6833B1-55C6-4706-A026-98B25E837733}"/>
</file>

<file path=customXml/itemProps3.xml><?xml version="1.0" encoding="utf-8"?>
<ds:datastoreItem xmlns:ds="http://schemas.openxmlformats.org/officeDocument/2006/customXml" ds:itemID="{4967F60D-DDCB-4E7F-A2D6-D1A0517D2E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Murray, Laura</dc:creator>
  <cp:keywords/>
  <dc:description/>
  <cp:lastModifiedBy>Joe Smith</cp:lastModifiedBy>
  <cp:revision/>
  <dcterms:created xsi:type="dcterms:W3CDTF">2019-02-22T11:47:16Z</dcterms:created>
  <dcterms:modified xsi:type="dcterms:W3CDTF">2019-10-18T14:09:08Z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0x0101003DCFE445451AA643A9561EE029140A06</vt:lpwstr>
  </property>
  <property fmtid="{D5CDD505-2E9C-101B-9397-08002B2CF9AE}" pid="3" name="AuthorIds_UIVersion_76800">
    <vt:lpwstr>10</vt:lpwstr>
  </property>
  <property fmtid="{D5CDD505-2E9C-101B-9397-08002B2CF9AE}" pid="5" name="AuthorIds_UIVersion_79872">
    <vt:lpwstr>10</vt:lpwstr>
  </property>
  <property fmtid="{D5CDD505-2E9C-101B-9397-08002B2CF9AE}" pid="6" name="AuthorIds_UIVersion_94720">
    <vt:lpwstr>10</vt:lpwstr>
  </property>
</Properties>
</file>